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4AB6D054-DD16-475B-AE08-A519A32C0187}" xr6:coauthVersionLast="47" xr6:coauthVersionMax="47" xr10:uidLastSave="{00000000-0000-0000-0000-000000000000}"/>
  <bookViews>
    <workbookView xWindow="28680" yWindow="-6390" windowWidth="29040" windowHeight="1584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6" i="10" l="1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F341" i="10"/>
  <c r="E341" i="10"/>
  <c r="D341" i="10"/>
  <c r="H341" i="10" s="1"/>
  <c r="C341" i="10"/>
  <c r="G341" i="10" s="1"/>
  <c r="L295" i="10"/>
  <c r="K295" i="10"/>
  <c r="J295" i="10"/>
  <c r="N295" i="10" s="1"/>
  <c r="I295" i="10"/>
  <c r="M295" i="10" s="1"/>
  <c r="H295" i="10"/>
  <c r="F295" i="10"/>
  <c r="E295" i="10"/>
  <c r="D295" i="10"/>
  <c r="C295" i="10"/>
  <c r="G295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L224" i="10" l="1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G253" i="20" l="1"/>
  <c r="F253" i="20"/>
  <c r="E253" i="20"/>
  <c r="D253" i="20"/>
  <c r="C253" i="20"/>
  <c r="D240" i="20"/>
  <c r="E240" i="20"/>
  <c r="F240" i="20"/>
  <c r="G240" i="20"/>
  <c r="C240" i="20"/>
  <c r="AY334" i="1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E302" i="1" s="1"/>
  <c r="AY333" i="1" s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14" i="1" l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94" i="10" s="1"/>
  <c r="K212" i="10"/>
  <c r="K294" i="10" s="1"/>
  <c r="J212" i="10"/>
  <c r="J294" i="10" s="1"/>
  <c r="I212" i="10"/>
  <c r="F212" i="10"/>
  <c r="F294" i="10" s="1"/>
  <c r="E212" i="10"/>
  <c r="E294" i="10" s="1"/>
  <c r="D212" i="10"/>
  <c r="D294" i="10" s="1"/>
  <c r="C212" i="10"/>
  <c r="C294" i="10" s="1"/>
  <c r="D227" i="20"/>
  <c r="F227" i="20"/>
  <c r="E227" i="20"/>
  <c r="E318" i="10" l="1"/>
  <c r="C318" i="10"/>
  <c r="D318" i="10"/>
  <c r="F318" i="10"/>
  <c r="M212" i="10"/>
  <c r="I294" i="10"/>
  <c r="C340" i="10" s="1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40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F340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E340" i="10"/>
  <c r="G340" i="10" s="1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<sst xmlns="http://schemas.openxmlformats.org/spreadsheetml/2006/main" count="2241" uniqueCount="687">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</sst>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63273102.799999997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{0BE5F33A-3862-4D2C-9523-617A925C6DD0}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0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0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0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0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02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02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03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03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87" activePane="bottomRight" state="frozen"/>
      <selection pane="topRight" activeCell="C1" sqref="C1"/>
      <selection pane="bottomLeft" activeCell="A3" sqref="A3"/>
      <selection pane="bottomRight" activeCell="G293" sqref="G293"/>
    </sheetView>
  </sheetViews>
  <sheetFormatPr defaultRowHeight="13" x14ac:dyDescent="0.3"/>
  <cols>
    <col min="1" max="1" width="3.54296875" customWidth="1"/>
    <col min="2" max="2" width="20.54296875" style="1" customWidth="1"/>
    <col min="3" max="3" width="5.453125" style="5" bestFit="1" customWidth="1"/>
    <col min="4" max="4" width="12.453125" style="13" bestFit="1" customWidth="1"/>
    <col min="5" max="5" width="12.90625" style="87" customWidth="1"/>
    <col min="6" max="6" width="12.453125" style="84" hidden="1" customWidth="1"/>
    <col min="7" max="7" width="5" style="5" bestFit="1" customWidth="1"/>
    <col min="8" max="8" width="15.08984375" style="12" customWidth="1"/>
    <col min="9" max="9" width="6" style="5" customWidth="1"/>
    <col min="10" max="10" width="8.54296875" style="13" bestFit="1" customWidth="1"/>
    <col min="11" max="11" width="4.54296875" style="5" bestFit="1" customWidth="1"/>
    <col min="12" max="12" width="10.453125" style="13" bestFit="1" customWidth="1"/>
    <col min="13" max="13" width="4.90625" style="5" bestFit="1" customWidth="1"/>
    <col min="14" max="14" width="8.90625" style="12" customWidth="1"/>
    <col min="15" max="15" width="0.54296875" style="5" hidden="1" customWidth="1"/>
    <col min="16" max="16" width="6.54296875" style="12" hidden="1" customWidth="1"/>
    <col min="17" max="17" width="0.453125" style="5" hidden="1" customWidth="1"/>
    <col min="18" max="18" width="6.08984375" style="12" hidden="1" customWidth="1"/>
    <col min="19" max="19" width="8" style="5" bestFit="1" customWidth="1"/>
    <col min="20" max="20" width="12.453125" style="12" customWidth="1"/>
    <col min="21" max="21" width="4.90625" style="5" bestFit="1" customWidth="1"/>
    <col min="22" max="22" width="9.08984375" style="12"/>
    <col min="23" max="23" width="4.90625" style="5" bestFit="1" customWidth="1"/>
    <col min="24" max="24" width="9.08984375" style="12" bestFit="1"/>
    <col min="25" max="25" width="5.453125" style="48" customWidth="1"/>
    <col min="26" max="26" width="9" style="42" customWidth="1"/>
    <col min="27" max="27" width="5.453125" style="48" customWidth="1"/>
    <col min="28" max="28" width="9.453125" style="42" customWidth="1"/>
    <col min="29" max="29" width="5.453125" style="48" customWidth="1"/>
    <col min="30" max="30" width="9" style="42" customWidth="1"/>
    <col min="31" max="31" width="5.453125" style="48" customWidth="1"/>
    <col min="32" max="32" width="9" style="42" customWidth="1"/>
    <col min="33" max="33" width="4.453125" style="5" hidden="1" customWidth="1"/>
    <col min="34" max="34" width="11.08984375" style="12" hidden="1" customWidth="1"/>
    <col min="35" max="35" width="6" style="5" bestFit="1" customWidth="1"/>
    <col min="36" max="36" width="9.453125" style="12" bestFit="1" customWidth="1"/>
    <col min="37" max="37" width="4.54296875" style="5" bestFit="1" customWidth="1"/>
    <col min="38" max="38" width="12.90625" style="12" bestFit="1" customWidth="1"/>
    <col min="39" max="39" width="9.08984375" style="32" bestFit="1"/>
    <col min="40" max="40" width="4.54296875" style="5" bestFit="1" customWidth="1"/>
    <col min="41" max="41" width="12.90625" style="12" customWidth="1"/>
    <col min="42" max="42" width="7.54296875" style="32" bestFit="1" customWidth="1"/>
    <col min="43" max="43" width="4.54296875" style="5" bestFit="1" customWidth="1"/>
    <col min="44" max="44" width="10.08984375" style="12" bestFit="1" customWidth="1"/>
    <col min="45" max="45" width="4.54296875" style="5" bestFit="1" customWidth="1"/>
    <col min="46" max="46" width="11.08984375" style="12" bestFit="1" customWidth="1"/>
    <col min="47" max="47" width="8.984375E-2" style="5" customWidth="1"/>
    <col min="48" max="48" width="6.453125" style="12" hidden="1" customWidth="1"/>
    <col min="49" max="49" width="17.54296875" customWidth="1"/>
    <col min="50" max="50" width="13" customWidth="1"/>
    <col min="51" max="51" width="16" customWidth="1"/>
    <col min="52" max="52" width="15" customWidth="1"/>
    <col min="53" max="53" width="7.453125" customWidth="1"/>
    <col min="54" max="54" width="15.08984375" style="261" bestFit="1" customWidth="1"/>
    <col min="55" max="55" width="12.54296875" style="261" bestFit="1" customWidth="1"/>
    <col min="57" max="57" width="16.54296875" customWidth="1"/>
    <col min="58" max="58" width="18.453125" customWidth="1"/>
    <col min="60" max="60" width="8.08984375" customWidth="1"/>
  </cols>
  <sheetData>
    <row r="1" spans="1:58" ht="113.15" customHeight="1" x14ac:dyDescent="0.3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3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3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3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3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3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3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3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3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3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3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3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3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3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3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3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3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3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3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3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3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3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3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3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3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3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3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3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3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3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3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3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3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3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3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3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3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3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3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3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3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3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3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3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3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3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3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3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3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3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3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3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3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3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3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3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3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3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3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3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3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3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3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3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3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3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3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3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3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3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3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3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3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3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3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3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3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3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3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3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3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3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3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3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3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3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3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3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3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3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3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3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3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3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3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3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3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3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3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3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3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3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3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3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3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3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3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3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3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3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3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3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3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3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3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3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3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3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3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3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3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3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3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3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3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3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3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3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3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3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3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3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3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3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3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3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3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3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3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3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3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3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3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3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3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3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3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3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3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3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3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3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3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3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3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3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3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3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3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3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3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3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3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3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3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3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3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3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3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3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3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3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3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3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3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3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3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3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3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3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3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3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3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3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3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3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3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3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3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3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3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3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3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3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3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3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3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3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3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3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3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3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3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3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3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3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3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3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3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3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3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3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3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3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3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3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3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3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3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3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3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3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3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3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3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3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3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3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3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3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3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3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3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3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3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3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3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3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3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3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3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3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3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3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3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3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3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3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3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3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3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3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3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3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3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3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3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3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3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3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3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3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3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3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3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3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3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3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3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3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3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3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3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3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3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3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3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3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3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3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3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3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3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3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3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3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/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3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3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3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3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3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3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3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3">
      <c r="A294" s="604"/>
      <c r="B294" s="590" t="s">
        <v>665</v>
      </c>
      <c r="C294" s="588"/>
      <c r="D294" s="273"/>
      <c r="E294" s="274"/>
      <c r="F294" s="273"/>
      <c r="G294" s="588"/>
      <c r="H294" s="273"/>
      <c r="I294" s="588"/>
      <c r="J294" s="273"/>
      <c r="K294" s="588"/>
      <c r="L294" s="273"/>
      <c r="M294" s="588"/>
      <c r="N294" s="273"/>
      <c r="O294" s="588"/>
      <c r="P294" s="273"/>
      <c r="Q294" s="588"/>
      <c r="R294" s="273"/>
      <c r="S294" s="588"/>
      <c r="T294" s="273"/>
      <c r="U294" s="588"/>
      <c r="V294" s="273"/>
      <c r="W294" s="588"/>
      <c r="X294" s="273"/>
      <c r="Y294" s="274"/>
      <c r="Z294" s="273"/>
      <c r="AA294" s="274"/>
      <c r="AB294" s="273"/>
      <c r="AC294" s="274"/>
      <c r="AD294" s="273"/>
      <c r="AE294" s="274"/>
      <c r="AF294" s="273"/>
      <c r="AG294" s="588"/>
      <c r="AH294" s="273"/>
      <c r="AI294" s="588"/>
      <c r="AJ294" s="273"/>
      <c r="AK294" s="588"/>
      <c r="AL294" s="273"/>
      <c r="AM294" s="274"/>
      <c r="AN294" s="588"/>
      <c r="AO294" s="273"/>
      <c r="AP294" s="274"/>
      <c r="AQ294" s="588"/>
      <c r="AR294" s="273"/>
      <c r="AS294" s="588"/>
      <c r="AT294" s="273"/>
      <c r="AW294" s="51">
        <f t="shared" si="41"/>
        <v>0</v>
      </c>
      <c r="AX294" s="51"/>
      <c r="AY294">
        <v>2025</v>
      </c>
      <c r="AZ294">
        <f t="shared" si="46"/>
        <v>0</v>
      </c>
      <c r="BA294">
        <f t="shared" si="47"/>
        <v>0</v>
      </c>
      <c r="BB294" s="261">
        <f t="shared" si="48"/>
        <v>0</v>
      </c>
      <c r="BC294" s="261">
        <f t="shared" si="49"/>
        <v>0</v>
      </c>
    </row>
    <row r="295" spans="1:58" x14ac:dyDescent="0.3">
      <c r="A295" s="604"/>
      <c r="B295" s="590" t="s">
        <v>666</v>
      </c>
      <c r="C295" s="588"/>
      <c r="D295" s="273"/>
      <c r="E295" s="426"/>
      <c r="F295" s="273"/>
      <c r="G295" s="588"/>
      <c r="H295" s="273"/>
      <c r="I295" s="588"/>
      <c r="J295" s="273"/>
      <c r="K295" s="588"/>
      <c r="L295" s="273"/>
      <c r="M295" s="588"/>
      <c r="N295" s="273"/>
      <c r="O295" s="588"/>
      <c r="P295" s="273"/>
      <c r="Q295" s="588"/>
      <c r="R295" s="273"/>
      <c r="S295" s="588"/>
      <c r="T295" s="273"/>
      <c r="U295" s="588"/>
      <c r="V295" s="273"/>
      <c r="W295" s="588"/>
      <c r="X295" s="273"/>
      <c r="Y295" s="274"/>
      <c r="Z295" s="273"/>
      <c r="AA295" s="274"/>
      <c r="AB295" s="273"/>
      <c r="AC295" s="274"/>
      <c r="AD295" s="273"/>
      <c r="AE295" s="274"/>
      <c r="AF295" s="273"/>
      <c r="AG295" s="588"/>
      <c r="AH295" s="273"/>
      <c r="AI295" s="588"/>
      <c r="AJ295" s="273"/>
      <c r="AK295" s="588"/>
      <c r="AL295" s="273"/>
      <c r="AM295" s="274"/>
      <c r="AN295" s="588"/>
      <c r="AO295" s="273"/>
      <c r="AP295" s="274"/>
      <c r="AQ295" s="588"/>
      <c r="AR295" s="273"/>
      <c r="AS295" s="588"/>
      <c r="AT295" s="273"/>
      <c r="AW295" s="51">
        <f t="shared" si="41"/>
        <v>0</v>
      </c>
      <c r="AX295" s="51"/>
      <c r="AY295">
        <v>2025</v>
      </c>
      <c r="AZ295">
        <f t="shared" si="46"/>
        <v>0</v>
      </c>
      <c r="BA295">
        <f t="shared" si="47"/>
        <v>0</v>
      </c>
      <c r="BB295" s="261">
        <f t="shared" si="48"/>
        <v>0</v>
      </c>
      <c r="BC295" s="261">
        <f t="shared" si="49"/>
        <v>0</v>
      </c>
    </row>
    <row r="296" spans="1:58" x14ac:dyDescent="0.3">
      <c r="A296" s="604"/>
      <c r="B296" s="590" t="s">
        <v>667</v>
      </c>
      <c r="C296" s="588"/>
      <c r="D296" s="273"/>
      <c r="E296" s="274"/>
      <c r="F296" s="273"/>
      <c r="G296" s="588"/>
      <c r="H296" s="273"/>
      <c r="I296" s="588"/>
      <c r="J296" s="273"/>
      <c r="K296" s="588"/>
      <c r="L296" s="273"/>
      <c r="M296" s="588"/>
      <c r="N296" s="273"/>
      <c r="O296" s="588"/>
      <c r="P296" s="273"/>
      <c r="Q296" s="588"/>
      <c r="R296" s="273"/>
      <c r="S296" s="588"/>
      <c r="T296" s="273"/>
      <c r="U296" s="588"/>
      <c r="V296" s="273"/>
      <c r="W296" s="588"/>
      <c r="X296" s="273"/>
      <c r="Y296" s="274"/>
      <c r="Z296" s="273"/>
      <c r="AA296" s="274"/>
      <c r="AB296" s="273"/>
      <c r="AC296" s="274"/>
      <c r="AD296" s="273"/>
      <c r="AE296" s="274"/>
      <c r="AF296" s="273"/>
      <c r="AG296" s="588"/>
      <c r="AH296" s="273"/>
      <c r="AI296" s="588"/>
      <c r="AJ296" s="273"/>
      <c r="AK296" s="588"/>
      <c r="AL296" s="273"/>
      <c r="AM296" s="274"/>
      <c r="AN296" s="588"/>
      <c r="AO296" s="273"/>
      <c r="AP296" s="274"/>
      <c r="AQ296" s="588"/>
      <c r="AR296" s="273"/>
      <c r="AS296" s="588"/>
      <c r="AT296" s="273"/>
      <c r="AW296" s="51">
        <f t="shared" si="41"/>
        <v>0</v>
      </c>
      <c r="AX296" s="51"/>
      <c r="AY296">
        <v>2025</v>
      </c>
      <c r="AZ296">
        <f t="shared" si="46"/>
        <v>0</v>
      </c>
      <c r="BA296">
        <f t="shared" si="47"/>
        <v>0</v>
      </c>
      <c r="BB296" s="261">
        <f t="shared" si="48"/>
        <v>0</v>
      </c>
      <c r="BC296" s="261">
        <f t="shared" si="49"/>
        <v>0</v>
      </c>
    </row>
    <row r="297" spans="1:58" x14ac:dyDescent="0.3">
      <c r="A297" s="604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3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3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3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3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3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63273102.799999997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3037</v>
      </c>
    </row>
    <row r="303" spans="1:58" ht="12.75" customHeight="1" x14ac:dyDescent="0.3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3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3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3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3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3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3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3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3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3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3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3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3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3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3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3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3">
      <c r="B319" s="262"/>
      <c r="AX319" s="72" t="s">
        <v>194</v>
      </c>
      <c r="AY319" s="261">
        <v>120050731</v>
      </c>
    </row>
    <row r="320" spans="1:58" hidden="1" x14ac:dyDescent="0.3">
      <c r="B320" s="262"/>
      <c r="AX320" s="72" t="s">
        <v>221</v>
      </c>
      <c r="AY320" s="261">
        <v>207483740</v>
      </c>
    </row>
    <row r="321" spans="2:51" hidden="1" x14ac:dyDescent="0.3">
      <c r="B321" s="262"/>
      <c r="AX321" s="72" t="s">
        <v>268</v>
      </c>
      <c r="AY321" s="261">
        <v>254887787</v>
      </c>
    </row>
    <row r="322" spans="2:51" hidden="1" x14ac:dyDescent="0.3">
      <c r="B322" s="262"/>
      <c r="AX322" s="72" t="s">
        <v>285</v>
      </c>
      <c r="AY322" s="261">
        <v>252837708</v>
      </c>
    </row>
    <row r="323" spans="2:51" hidden="1" x14ac:dyDescent="0.3">
      <c r="B323" s="262"/>
      <c r="AX323" s="72" t="s">
        <v>304</v>
      </c>
      <c r="AY323" s="261">
        <v>282453563</v>
      </c>
    </row>
    <row r="324" spans="2:51" hidden="1" x14ac:dyDescent="0.3">
      <c r="B324" s="262"/>
      <c r="AX324" s="72" t="s">
        <v>347</v>
      </c>
      <c r="AY324" s="261">
        <v>347591834</v>
      </c>
    </row>
    <row r="325" spans="2:51" hidden="1" x14ac:dyDescent="0.3">
      <c r="B325" s="262"/>
      <c r="AX325" s="72" t="s">
        <v>374</v>
      </c>
      <c r="AY325" s="261">
        <v>435729576</v>
      </c>
    </row>
    <row r="326" spans="2:51" hidden="1" x14ac:dyDescent="0.3">
      <c r="B326" s="262"/>
      <c r="AX326" s="72" t="s">
        <v>422</v>
      </c>
      <c r="AY326" s="261">
        <v>565661628</v>
      </c>
    </row>
    <row r="327" spans="2:51" hidden="1" x14ac:dyDescent="0.3">
      <c r="B327" s="262"/>
      <c r="AX327" s="72" t="s">
        <v>437</v>
      </c>
      <c r="AY327" s="261">
        <v>588634704</v>
      </c>
    </row>
    <row r="328" spans="2:51" x14ac:dyDescent="0.3">
      <c r="B328" s="262"/>
      <c r="AX328" s="72" t="s">
        <v>535</v>
      </c>
      <c r="AY328" s="261">
        <v>552667576</v>
      </c>
    </row>
    <row r="329" spans="2:51" x14ac:dyDescent="0.3">
      <c r="B329" s="262"/>
      <c r="AX329" s="72" t="s">
        <v>499</v>
      </c>
      <c r="AY329" s="261">
        <v>583617028</v>
      </c>
    </row>
    <row r="330" spans="2:51" x14ac:dyDescent="0.3">
      <c r="B330" s="262"/>
      <c r="AX330" s="72" t="s">
        <v>500</v>
      </c>
      <c r="AY330" s="261">
        <f>BE266</f>
        <v>539716421.94000006</v>
      </c>
    </row>
    <row r="331" spans="2:51" x14ac:dyDescent="0.3">
      <c r="AX331" s="72" t="s">
        <v>501</v>
      </c>
      <c r="AY331" s="261">
        <f>BE278</f>
        <v>604100695.16000009</v>
      </c>
    </row>
    <row r="332" spans="2:51" x14ac:dyDescent="0.3">
      <c r="AX332" s="72" t="s">
        <v>502</v>
      </c>
      <c r="AY332" s="261">
        <f>BE290</f>
        <v>349093706.99000001</v>
      </c>
    </row>
    <row r="333" spans="2:51" x14ac:dyDescent="0.3">
      <c r="AX333" s="72" t="s">
        <v>503</v>
      </c>
      <c r="AY333" s="84">
        <f>BE302</f>
        <v>63273102.799999997</v>
      </c>
    </row>
    <row r="334" spans="2:51" x14ac:dyDescent="0.3">
      <c r="AX334" s="72" t="s">
        <v>504</v>
      </c>
      <c r="AY334">
        <f t="shared" ref="AY334" si="51">BE292</f>
        <v>0</v>
      </c>
    </row>
  </sheetData>
  <mergeCells count="26"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08984375" defaultRowHeight="13" x14ac:dyDescent="0.3"/>
  <cols>
    <col min="1" max="1" width="3.54296875" style="434" customWidth="1"/>
    <col min="2" max="2" width="20.54296875" style="435" customWidth="1"/>
    <col min="3" max="3" width="4.453125" style="456" bestFit="1" customWidth="1"/>
    <col min="4" max="4" width="4.453125" style="456" customWidth="1"/>
    <col min="5" max="5" width="4.453125" style="436" bestFit="1" customWidth="1"/>
    <col min="6" max="6" width="4.453125" style="460" customWidth="1"/>
    <col min="7" max="7" width="6.54296875" style="465" bestFit="1" customWidth="1"/>
    <col min="8" max="8" width="7" style="473" bestFit="1" customWidth="1"/>
    <col min="9" max="9" width="4.453125" style="436" bestFit="1" customWidth="1"/>
    <col min="10" max="10" width="4.453125" style="460" bestFit="1" customWidth="1"/>
    <col min="11" max="11" width="6.54296875" style="465" bestFit="1" customWidth="1"/>
    <col min="12" max="12" width="7" style="473" bestFit="1" customWidth="1"/>
    <col min="13" max="13" width="4.453125" style="436" bestFit="1" customWidth="1"/>
    <col min="14" max="14" width="4.453125" style="460" bestFit="1" customWidth="1"/>
    <col min="15" max="15" width="4.453125" style="465" customWidth="1"/>
    <col min="16" max="16" width="7" style="473" bestFit="1" customWidth="1"/>
    <col min="17" max="17" width="4.453125" style="436" bestFit="1" customWidth="1"/>
    <col min="18" max="18" width="4.453125" style="460" bestFit="1" customWidth="1"/>
    <col min="19" max="19" width="5.54296875" style="465" bestFit="1" customWidth="1"/>
    <col min="20" max="20" width="7" style="473" bestFit="1" customWidth="1"/>
    <col min="21" max="21" width="4.453125" style="436" bestFit="1" customWidth="1"/>
    <col min="22" max="22" width="4.453125" style="460" customWidth="1"/>
    <col min="23" max="23" width="4.54296875" style="465" bestFit="1" customWidth="1"/>
    <col min="24" max="24" width="7" style="473" bestFit="1" customWidth="1"/>
    <col min="25" max="25" width="4.453125" style="436" bestFit="1" customWidth="1"/>
    <col min="26" max="26" width="4.453125" style="460" bestFit="1" customWidth="1"/>
    <col min="27" max="27" width="6.54296875" style="465" bestFit="1" customWidth="1"/>
    <col min="28" max="28" width="7" style="473" bestFit="1" customWidth="1"/>
    <col min="29" max="29" width="4.453125" style="436" bestFit="1" customWidth="1"/>
    <col min="30" max="30" width="4.453125" style="460" bestFit="1" customWidth="1"/>
    <col min="31" max="31" width="6.08984375" style="465" bestFit="1" customWidth="1"/>
    <col min="32" max="32" width="7" style="473" bestFit="1" customWidth="1"/>
    <col min="33" max="33" width="4.453125" style="436" bestFit="1" customWidth="1"/>
    <col min="34" max="34" width="4.453125" style="460" bestFit="1" customWidth="1"/>
    <col min="35" max="35" width="6.08984375" style="465" bestFit="1" customWidth="1"/>
    <col min="36" max="36" width="7" style="473" bestFit="1" customWidth="1"/>
    <col min="37" max="37" width="4.453125" style="440" bestFit="1" customWidth="1"/>
    <col min="38" max="38" width="4.453125" style="461" bestFit="1" customWidth="1"/>
    <col min="39" max="39" width="6.54296875" style="467" bestFit="1" customWidth="1"/>
    <col min="40" max="40" width="7" style="473" bestFit="1" customWidth="1"/>
    <col min="41" max="41" width="4.453125" style="440" bestFit="1" customWidth="1"/>
    <col min="42" max="42" width="4.453125" style="461" bestFit="1" customWidth="1"/>
    <col min="43" max="43" width="5.54296875" style="467" bestFit="1" customWidth="1"/>
    <col min="44" max="44" width="7" style="473" bestFit="1" customWidth="1"/>
    <col min="45" max="45" width="4.453125" style="440" bestFit="1" customWidth="1"/>
    <col min="46" max="46" width="4.453125" style="461" bestFit="1" customWidth="1"/>
    <col min="47" max="47" width="6.54296875" style="467" bestFit="1" customWidth="1"/>
    <col min="48" max="48" width="7" style="473" bestFit="1" customWidth="1"/>
    <col min="49" max="49" width="4.453125" style="440" bestFit="1" customWidth="1"/>
    <col min="50" max="50" width="4.453125" style="461" bestFit="1" customWidth="1"/>
    <col min="51" max="51" width="6.54296875" style="467" bestFit="1" customWidth="1"/>
    <col min="52" max="52" width="7" style="473" bestFit="1" customWidth="1"/>
    <col min="53" max="53" width="4.453125" style="436" bestFit="1" customWidth="1"/>
    <col min="54" max="54" width="4.453125" style="460" customWidth="1"/>
    <col min="55" max="55" width="5.54296875" style="465" bestFit="1" customWidth="1"/>
    <col min="56" max="56" width="7" style="473" bestFit="1" customWidth="1"/>
    <col min="57" max="57" width="4.453125" style="436" bestFit="1" customWidth="1"/>
    <col min="58" max="58" width="4.453125" style="460" bestFit="1" customWidth="1"/>
    <col min="59" max="59" width="5.54296875" style="465" bestFit="1" customWidth="1"/>
    <col min="60" max="60" width="7" style="473" bestFit="1" customWidth="1"/>
    <col min="61" max="61" width="4.453125" style="436" bestFit="1" customWidth="1"/>
    <col min="62" max="62" width="4.453125" style="460" bestFit="1" customWidth="1"/>
    <col min="63" max="63" width="5.54296875" style="465" bestFit="1" customWidth="1"/>
    <col min="64" max="64" width="7" style="473" bestFit="1" customWidth="1"/>
    <col min="65" max="65" width="4.453125" style="436" bestFit="1" customWidth="1"/>
    <col min="66" max="66" width="4.453125" style="460" bestFit="1" customWidth="1"/>
    <col min="67" max="67" width="5.54296875" style="465" bestFit="1" customWidth="1"/>
    <col min="68" max="68" width="7" style="473" bestFit="1" customWidth="1"/>
    <col min="69" max="69" width="4.453125" style="436" bestFit="1" customWidth="1"/>
    <col min="70" max="70" width="4.453125" style="460" bestFit="1" customWidth="1"/>
    <col min="71" max="71" width="5.54296875" style="465" bestFit="1" customWidth="1"/>
    <col min="72" max="72" width="7" style="473" bestFit="1" customWidth="1"/>
    <col min="73" max="73" width="4.453125" style="436" bestFit="1" customWidth="1"/>
    <col min="74" max="74" width="4.453125" style="460" customWidth="1"/>
    <col min="75" max="75" width="5.54296875" style="465" bestFit="1" customWidth="1"/>
    <col min="76" max="76" width="7" style="473" bestFit="1" customWidth="1"/>
    <col min="77" max="77" width="5.54296875" style="429" bestFit="1" customWidth="1"/>
    <col min="78" max="78" width="8.54296875" style="470" bestFit="1" customWidth="1"/>
    <col min="79" max="79" width="8.54296875" style="476" bestFit="1" customWidth="1"/>
    <col min="80" max="80" width="6.54296875" style="437" bestFit="1" customWidth="1"/>
    <col min="81" max="81" width="6.90625" style="482" customWidth="1"/>
    <col min="82" max="82" width="5.54296875" style="482" bestFit="1" customWidth="1"/>
    <col min="83" max="83" width="5.54296875" style="482" customWidth="1"/>
    <col min="84" max="84" width="5.54296875" style="429" bestFit="1" customWidth="1"/>
    <col min="85" max="85" width="6.54296875" style="429" bestFit="1" customWidth="1"/>
    <col min="86" max="87" width="7" style="429" bestFit="1" customWidth="1"/>
    <col min="88" max="88" width="8.08984375" style="434" customWidth="1"/>
    <col min="89" max="16384" width="9.08984375" style="434"/>
  </cols>
  <sheetData>
    <row r="1" spans="1:87" ht="131" x14ac:dyDescent="0.3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3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3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3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3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3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3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3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3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3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3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3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3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3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3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3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3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3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3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3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3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3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3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3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3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3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3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3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3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3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3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3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3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3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3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3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3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3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3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3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3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3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3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3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3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3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3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3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3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3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3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3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3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3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3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3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3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3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3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3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3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3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3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3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3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3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3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3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3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3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3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3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3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3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3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3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3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3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3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3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3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3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3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3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3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3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3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3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3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3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3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3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3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3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3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3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3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3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3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3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3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3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3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3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3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3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3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3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3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3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3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3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3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3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3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3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3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3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3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3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3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3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3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3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3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3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3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3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3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3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3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3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3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3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3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3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3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3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3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3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3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3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3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3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3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3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3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3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3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3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3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3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3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3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3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3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3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3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3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3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3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3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3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3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3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3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3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3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3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3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3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3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3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3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3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3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3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3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3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3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3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3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3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3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3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3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3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3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3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3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3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3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3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3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3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3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3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3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3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3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3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3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3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3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3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3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3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3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3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3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3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3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3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3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3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3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3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3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3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3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3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3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3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3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3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3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3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3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3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3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3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3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3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3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3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3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3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3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3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3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3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3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3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3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3">
      <c r="B245" s="438"/>
      <c r="C245" s="455"/>
      <c r="D245" s="455"/>
    </row>
    <row r="246" spans="1:83" x14ac:dyDescent="0.3">
      <c r="B246" s="438"/>
      <c r="C246" s="455"/>
      <c r="D246" s="455"/>
    </row>
    <row r="247" spans="1:83" x14ac:dyDescent="0.3">
      <c r="B247" s="438"/>
      <c r="C247" s="455"/>
      <c r="D247" s="455"/>
    </row>
    <row r="248" spans="1:83" x14ac:dyDescent="0.3">
      <c r="B248" s="438"/>
      <c r="C248" s="455"/>
      <c r="D248" s="455"/>
    </row>
    <row r="249" spans="1:83" x14ac:dyDescent="0.3">
      <c r="B249" s="438"/>
      <c r="C249" s="455"/>
      <c r="D249" s="455"/>
    </row>
    <row r="250" spans="1:83" x14ac:dyDescent="0.3">
      <c r="B250" s="438"/>
      <c r="C250" s="455"/>
      <c r="D250" s="455"/>
    </row>
    <row r="251" spans="1:83" x14ac:dyDescent="0.3">
      <c r="B251" s="438"/>
      <c r="C251" s="455"/>
      <c r="D251" s="455"/>
    </row>
    <row r="252" spans="1:83" x14ac:dyDescent="0.3">
      <c r="B252" s="438"/>
      <c r="C252" s="455"/>
      <c r="D252" s="455"/>
    </row>
    <row r="253" spans="1:83" x14ac:dyDescent="0.3">
      <c r="B253" s="438"/>
      <c r="C253" s="455"/>
      <c r="D253" s="455"/>
    </row>
    <row r="254" spans="1:83" x14ac:dyDescent="0.3">
      <c r="B254" s="438"/>
      <c r="C254" s="455"/>
      <c r="D254" s="455"/>
    </row>
    <row r="255" spans="1:83" x14ac:dyDescent="0.3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08984375" defaultRowHeight="12.5" x14ac:dyDescent="0.25"/>
  <cols>
    <col min="1" max="16384" width="9.0898437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08984375" defaultRowHeight="12.5" x14ac:dyDescent="0.25"/>
  <cols>
    <col min="1" max="1" width="3.453125" style="428" bestFit="1" customWidth="1"/>
    <col min="2" max="2" width="16.453125" style="428" bestFit="1" customWidth="1"/>
    <col min="3" max="20" width="6.08984375" style="428" customWidth="1"/>
    <col min="21" max="21" width="7.453125" style="428" customWidth="1"/>
    <col min="22" max="28" width="6.08984375" style="428" customWidth="1"/>
    <col min="29" max="29" width="7.08984375" style="428" customWidth="1"/>
    <col min="30" max="30" width="4.54296875" style="489" bestFit="1" customWidth="1"/>
    <col min="31" max="32" width="9.08984375" style="428"/>
    <col min="33" max="37" width="6.08984375" style="483" customWidth="1"/>
    <col min="38" max="38" width="7.08984375" style="483" customWidth="1"/>
    <col min="39" max="39" width="9.08984375" style="428"/>
    <col min="40" max="40" width="8.08984375" style="483" customWidth="1"/>
    <col min="41" max="16384" width="9.08984375" style="428"/>
  </cols>
  <sheetData>
    <row r="1" spans="1:40" s="430" customFormat="1" ht="113" x14ac:dyDescent="0.25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5">
      <c r="AD2" s="488"/>
      <c r="AG2" s="485"/>
      <c r="AH2" s="485"/>
      <c r="AI2" s="485"/>
      <c r="AJ2" s="485"/>
      <c r="AK2" s="485"/>
      <c r="AL2" s="485"/>
      <c r="AN2" s="485"/>
    </row>
    <row r="3" spans="1:40" ht="13" x14ac:dyDescent="0.3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ht="13" x14ac:dyDescent="0.3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ht="13" x14ac:dyDescent="0.3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ht="13" x14ac:dyDescent="0.3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ht="13" x14ac:dyDescent="0.3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ht="13" x14ac:dyDescent="0.3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ht="13" x14ac:dyDescent="0.3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ht="13" x14ac:dyDescent="0.3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ht="13" x14ac:dyDescent="0.3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ht="13" x14ac:dyDescent="0.3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ht="13" x14ac:dyDescent="0.3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ht="13" x14ac:dyDescent="0.3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ht="13" x14ac:dyDescent="0.3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ht="13" x14ac:dyDescent="0.3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ht="13" x14ac:dyDescent="0.3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ht="13" x14ac:dyDescent="0.3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ht="13" x14ac:dyDescent="0.3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ht="13" x14ac:dyDescent="0.3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ht="13" x14ac:dyDescent="0.3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ht="13" x14ac:dyDescent="0.3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ht="13" x14ac:dyDescent="0.3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ht="13" x14ac:dyDescent="0.3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ht="13" x14ac:dyDescent="0.3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ht="13" x14ac:dyDescent="0.3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ht="13" x14ac:dyDescent="0.3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ht="13" x14ac:dyDescent="0.3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ht="13" x14ac:dyDescent="0.3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ht="13" x14ac:dyDescent="0.3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ht="13" x14ac:dyDescent="0.3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ht="13" x14ac:dyDescent="0.3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ht="13" x14ac:dyDescent="0.3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ht="13" x14ac:dyDescent="0.3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ht="13" x14ac:dyDescent="0.3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ht="13" x14ac:dyDescent="0.3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ht="13" x14ac:dyDescent="0.3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ht="13" x14ac:dyDescent="0.3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ht="13" x14ac:dyDescent="0.3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ht="13" x14ac:dyDescent="0.3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ht="13" x14ac:dyDescent="0.3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ht="13" x14ac:dyDescent="0.3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ht="13" x14ac:dyDescent="0.3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ht="13" x14ac:dyDescent="0.3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ht="13" x14ac:dyDescent="0.3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ht="13" x14ac:dyDescent="0.3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ht="13" x14ac:dyDescent="0.3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ht="13" x14ac:dyDescent="0.3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ht="13" x14ac:dyDescent="0.3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ht="13" x14ac:dyDescent="0.3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ht="13" x14ac:dyDescent="0.3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ht="13" x14ac:dyDescent="0.3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ht="13" x14ac:dyDescent="0.3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ht="13" x14ac:dyDescent="0.3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ht="13" x14ac:dyDescent="0.3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ht="13" x14ac:dyDescent="0.3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ht="13" x14ac:dyDescent="0.3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ht="13" x14ac:dyDescent="0.3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ht="13" x14ac:dyDescent="0.3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ht="13" x14ac:dyDescent="0.3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ht="13" x14ac:dyDescent="0.3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ht="13" x14ac:dyDescent="0.3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ht="13" x14ac:dyDescent="0.3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ht="13" x14ac:dyDescent="0.3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ht="13" x14ac:dyDescent="0.3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ht="13" x14ac:dyDescent="0.3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ht="13" x14ac:dyDescent="0.3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ht="13" x14ac:dyDescent="0.3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ht="13" x14ac:dyDescent="0.3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ht="13" x14ac:dyDescent="0.3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ht="13" x14ac:dyDescent="0.3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ht="13" x14ac:dyDescent="0.3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ht="13" x14ac:dyDescent="0.3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ht="13" x14ac:dyDescent="0.3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ht="13" x14ac:dyDescent="0.3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ht="13" x14ac:dyDescent="0.3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ht="13" x14ac:dyDescent="0.3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ht="13" x14ac:dyDescent="0.3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ht="13" x14ac:dyDescent="0.3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ht="13" x14ac:dyDescent="0.3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ht="13" x14ac:dyDescent="0.3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ht="13" x14ac:dyDescent="0.3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ht="13" x14ac:dyDescent="0.3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ht="13" x14ac:dyDescent="0.3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ht="13" x14ac:dyDescent="0.3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ht="13" x14ac:dyDescent="0.3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ht="13" x14ac:dyDescent="0.3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ht="13" x14ac:dyDescent="0.3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ht="13" x14ac:dyDescent="0.3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ht="13" x14ac:dyDescent="0.3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ht="13" x14ac:dyDescent="0.3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ht="13" x14ac:dyDescent="0.3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ht="13" x14ac:dyDescent="0.3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ht="13" x14ac:dyDescent="0.3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ht="13" x14ac:dyDescent="0.3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ht="13" x14ac:dyDescent="0.3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ht="13" x14ac:dyDescent="0.3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ht="13" x14ac:dyDescent="0.3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ht="13" x14ac:dyDescent="0.3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ht="13" x14ac:dyDescent="0.3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ht="13" x14ac:dyDescent="0.3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ht="13" x14ac:dyDescent="0.3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ht="13" x14ac:dyDescent="0.3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ht="13" x14ac:dyDescent="0.3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ht="13" x14ac:dyDescent="0.3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ht="13" x14ac:dyDescent="0.3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ht="13" x14ac:dyDescent="0.3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ht="13" x14ac:dyDescent="0.3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ht="13" x14ac:dyDescent="0.3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ht="13" x14ac:dyDescent="0.3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ht="13" x14ac:dyDescent="0.3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ht="13" x14ac:dyDescent="0.3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ht="13" x14ac:dyDescent="0.3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ht="13" x14ac:dyDescent="0.3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ht="13" x14ac:dyDescent="0.3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ht="13" x14ac:dyDescent="0.3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ht="13" x14ac:dyDescent="0.3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ht="13" x14ac:dyDescent="0.3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ht="13" x14ac:dyDescent="0.3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ht="13" x14ac:dyDescent="0.3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ht="13" x14ac:dyDescent="0.3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ht="13" x14ac:dyDescent="0.3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ht="13" x14ac:dyDescent="0.3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ht="13" x14ac:dyDescent="0.3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ht="13" x14ac:dyDescent="0.3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ht="13" x14ac:dyDescent="0.3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ht="13" x14ac:dyDescent="0.3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ht="13" x14ac:dyDescent="0.3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ht="13" x14ac:dyDescent="0.3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ht="13" x14ac:dyDescent="0.3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ht="13" x14ac:dyDescent="0.3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ht="13" x14ac:dyDescent="0.3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ht="13" x14ac:dyDescent="0.3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ht="13" x14ac:dyDescent="0.3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ht="13" x14ac:dyDescent="0.3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ht="13" x14ac:dyDescent="0.3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ht="13" x14ac:dyDescent="0.3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ht="13" x14ac:dyDescent="0.3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ht="13" x14ac:dyDescent="0.3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ht="13" x14ac:dyDescent="0.3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ht="13" x14ac:dyDescent="0.3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ht="13" x14ac:dyDescent="0.3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ht="13" x14ac:dyDescent="0.3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ht="13" x14ac:dyDescent="0.3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ht="13" x14ac:dyDescent="0.3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ht="13" x14ac:dyDescent="0.3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ht="13" x14ac:dyDescent="0.3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ht="13" x14ac:dyDescent="0.3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ht="13" x14ac:dyDescent="0.3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ht="13" x14ac:dyDescent="0.3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ht="13" x14ac:dyDescent="0.3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ht="13" x14ac:dyDescent="0.3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ht="13" x14ac:dyDescent="0.3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ht="13" x14ac:dyDescent="0.3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ht="13" x14ac:dyDescent="0.3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ht="13" x14ac:dyDescent="0.3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ht="13" x14ac:dyDescent="0.3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ht="13" x14ac:dyDescent="0.3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ht="13" x14ac:dyDescent="0.3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ht="13" x14ac:dyDescent="0.3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ht="13" x14ac:dyDescent="0.3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ht="13" x14ac:dyDescent="0.3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ht="13" x14ac:dyDescent="0.3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ht="13" x14ac:dyDescent="0.3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ht="13" x14ac:dyDescent="0.3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ht="13" x14ac:dyDescent="0.3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ht="13" x14ac:dyDescent="0.3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ht="13" x14ac:dyDescent="0.3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ht="13" x14ac:dyDescent="0.3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ht="13" x14ac:dyDescent="0.3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ht="13" x14ac:dyDescent="0.3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ht="13" x14ac:dyDescent="0.3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ht="13" x14ac:dyDescent="0.3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ht="13" x14ac:dyDescent="0.3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ht="13" x14ac:dyDescent="0.3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ht="13" x14ac:dyDescent="0.3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ht="13" x14ac:dyDescent="0.3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ht="13" x14ac:dyDescent="0.3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ht="13" x14ac:dyDescent="0.3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ht="13" x14ac:dyDescent="0.3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ht="13" x14ac:dyDescent="0.3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ht="13" x14ac:dyDescent="0.3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ht="13" x14ac:dyDescent="0.3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ht="13" x14ac:dyDescent="0.3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ht="13" x14ac:dyDescent="0.3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ht="13" x14ac:dyDescent="0.3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ht="13" x14ac:dyDescent="0.3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ht="13" x14ac:dyDescent="0.3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ht="13" x14ac:dyDescent="0.3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ht="13" x14ac:dyDescent="0.3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ht="13" x14ac:dyDescent="0.3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ht="13" x14ac:dyDescent="0.3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ht="13" x14ac:dyDescent="0.3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ht="13" x14ac:dyDescent="0.3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ht="13" x14ac:dyDescent="0.3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ht="13" x14ac:dyDescent="0.3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ht="13" x14ac:dyDescent="0.3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ht="13" x14ac:dyDescent="0.3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ht="13" x14ac:dyDescent="0.3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ht="13" x14ac:dyDescent="0.3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ht="13" x14ac:dyDescent="0.3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ht="13" x14ac:dyDescent="0.3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ht="13" x14ac:dyDescent="0.3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ht="13" x14ac:dyDescent="0.3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ht="13" x14ac:dyDescent="0.3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ht="13" x14ac:dyDescent="0.3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ht="13" x14ac:dyDescent="0.3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ht="13" x14ac:dyDescent="0.3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ht="13" x14ac:dyDescent="0.3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ht="13" x14ac:dyDescent="0.3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ht="13" x14ac:dyDescent="0.3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ht="13" x14ac:dyDescent="0.3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ht="13" x14ac:dyDescent="0.3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ht="13" x14ac:dyDescent="0.3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ht="13" x14ac:dyDescent="0.3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ht="13" x14ac:dyDescent="0.3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ht="13" x14ac:dyDescent="0.3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ht="13" x14ac:dyDescent="0.3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ht="13" x14ac:dyDescent="0.3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ht="13" x14ac:dyDescent="0.3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ht="13" x14ac:dyDescent="0.3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ht="13" x14ac:dyDescent="0.3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ht="13" x14ac:dyDescent="0.3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ht="13" x14ac:dyDescent="0.3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ht="13" x14ac:dyDescent="0.3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ht="13" x14ac:dyDescent="0.3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ht="13" x14ac:dyDescent="0.3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ht="13" x14ac:dyDescent="0.3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ht="13" x14ac:dyDescent="0.3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ht="13" x14ac:dyDescent="0.3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5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5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5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5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5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5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5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5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5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5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5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5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5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5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5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5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5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5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5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5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5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5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5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5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5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5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5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5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5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5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5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5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5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5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5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5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5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5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5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5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5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5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5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5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5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5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5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5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5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5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5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5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5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5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5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5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5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5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5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5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5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5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5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5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5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5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5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5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5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5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5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5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5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5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5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5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5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5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5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5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5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5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5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5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5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5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5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5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5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5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5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5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5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5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5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5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5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5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5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5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5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5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5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5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5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5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5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5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5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5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5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5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5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5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5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5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5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5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5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5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5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5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5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5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5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5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5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5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5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5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5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5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5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5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5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5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5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5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5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5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5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5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5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5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5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5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5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5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5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5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5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5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5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5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5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5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5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5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5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5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5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5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5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5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5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5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5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5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5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5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5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5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5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5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5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5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5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5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5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5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5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5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5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5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5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5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5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5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5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5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5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5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5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5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5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5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5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5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5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5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5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5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5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5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5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5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5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5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5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5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5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5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5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5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5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5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5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5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5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5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5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5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5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5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5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5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5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08984375" defaultRowHeight="12.5" x14ac:dyDescent="0.25"/>
  <cols>
    <col min="1" max="1" width="3.453125" style="428" bestFit="1" customWidth="1"/>
    <col min="2" max="2" width="16.453125" style="428" bestFit="1" customWidth="1"/>
    <col min="3" max="29" width="8" style="428" customWidth="1"/>
    <col min="30" max="30" width="4.54296875" style="428" bestFit="1" customWidth="1"/>
    <col min="31" max="32" width="9.08984375" style="428"/>
    <col min="33" max="38" width="8" style="428" customWidth="1"/>
    <col min="39" max="16384" width="9.08984375" style="428"/>
  </cols>
  <sheetData>
    <row r="1" spans="1:38" s="430" customFormat="1" ht="113" x14ac:dyDescent="0.25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5"/>
    <row r="3" spans="1:38" ht="12.75" customHeight="1" x14ac:dyDescent="0.3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3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ht="13" x14ac:dyDescent="0.3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ht="13" x14ac:dyDescent="0.3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ht="13" x14ac:dyDescent="0.3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ht="13" x14ac:dyDescent="0.3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ht="13" x14ac:dyDescent="0.3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ht="13" x14ac:dyDescent="0.3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ht="13" x14ac:dyDescent="0.3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ht="13" x14ac:dyDescent="0.3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ht="13" x14ac:dyDescent="0.3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ht="13" x14ac:dyDescent="0.3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3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3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ht="13" x14ac:dyDescent="0.3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ht="13" x14ac:dyDescent="0.3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ht="13" x14ac:dyDescent="0.3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ht="13" x14ac:dyDescent="0.3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ht="13" x14ac:dyDescent="0.3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ht="13" x14ac:dyDescent="0.3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ht="13" x14ac:dyDescent="0.3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ht="13" x14ac:dyDescent="0.3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ht="13" x14ac:dyDescent="0.3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ht="13" x14ac:dyDescent="0.3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3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3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ht="13" x14ac:dyDescent="0.3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ht="13" x14ac:dyDescent="0.3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ht="13" x14ac:dyDescent="0.3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ht="13" x14ac:dyDescent="0.3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ht="13" x14ac:dyDescent="0.3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ht="13" x14ac:dyDescent="0.3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ht="13" x14ac:dyDescent="0.3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ht="13" x14ac:dyDescent="0.3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ht="13" x14ac:dyDescent="0.3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ht="13" x14ac:dyDescent="0.3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3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3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ht="13" x14ac:dyDescent="0.3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ht="13" x14ac:dyDescent="0.3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ht="13" x14ac:dyDescent="0.3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ht="13" x14ac:dyDescent="0.3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ht="13" x14ac:dyDescent="0.3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ht="13" x14ac:dyDescent="0.3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ht="13" x14ac:dyDescent="0.3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ht="13" x14ac:dyDescent="0.3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ht="13" x14ac:dyDescent="0.3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ht="13" x14ac:dyDescent="0.3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3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3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ht="13" x14ac:dyDescent="0.3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ht="13" x14ac:dyDescent="0.3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ht="13" x14ac:dyDescent="0.3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ht="13" x14ac:dyDescent="0.3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ht="13" x14ac:dyDescent="0.3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ht="13" x14ac:dyDescent="0.3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ht="13" x14ac:dyDescent="0.3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ht="13" x14ac:dyDescent="0.3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ht="13" x14ac:dyDescent="0.3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ht="13" x14ac:dyDescent="0.3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3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3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ht="13" x14ac:dyDescent="0.3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ht="13" x14ac:dyDescent="0.3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ht="13" x14ac:dyDescent="0.3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ht="13" x14ac:dyDescent="0.3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ht="13" x14ac:dyDescent="0.3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ht="13" x14ac:dyDescent="0.3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ht="13" x14ac:dyDescent="0.3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ht="13" x14ac:dyDescent="0.3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ht="13" x14ac:dyDescent="0.3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ht="13" x14ac:dyDescent="0.3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3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3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ht="13" x14ac:dyDescent="0.3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ht="13" x14ac:dyDescent="0.3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ht="13" x14ac:dyDescent="0.3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ht="13" x14ac:dyDescent="0.3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ht="13" x14ac:dyDescent="0.3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ht="13" x14ac:dyDescent="0.3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ht="13" x14ac:dyDescent="0.3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ht="13" x14ac:dyDescent="0.3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ht="13" x14ac:dyDescent="0.3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ht="13" x14ac:dyDescent="0.3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3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3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ht="13" x14ac:dyDescent="0.3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ht="13" x14ac:dyDescent="0.3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ht="13" x14ac:dyDescent="0.3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ht="13" x14ac:dyDescent="0.3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ht="13" x14ac:dyDescent="0.3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ht="13" x14ac:dyDescent="0.3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ht="13" x14ac:dyDescent="0.3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ht="13" x14ac:dyDescent="0.3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ht="13" x14ac:dyDescent="0.3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ht="13" x14ac:dyDescent="0.3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3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3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ht="13" x14ac:dyDescent="0.3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ht="13" x14ac:dyDescent="0.3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ht="13" x14ac:dyDescent="0.3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ht="13" x14ac:dyDescent="0.3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ht="13" x14ac:dyDescent="0.3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ht="13" x14ac:dyDescent="0.3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ht="13" x14ac:dyDescent="0.3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ht="13" x14ac:dyDescent="0.3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ht="13" x14ac:dyDescent="0.3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ht="13" x14ac:dyDescent="0.3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3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3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ht="13" x14ac:dyDescent="0.3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ht="13" x14ac:dyDescent="0.3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ht="13" x14ac:dyDescent="0.3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ht="13" x14ac:dyDescent="0.3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ht="13" x14ac:dyDescent="0.3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ht="13" x14ac:dyDescent="0.3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ht="13" x14ac:dyDescent="0.3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ht="13" x14ac:dyDescent="0.3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ht="13" x14ac:dyDescent="0.3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ht="13" x14ac:dyDescent="0.3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3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3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ht="13" x14ac:dyDescent="0.3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ht="13" x14ac:dyDescent="0.3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ht="13" x14ac:dyDescent="0.3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ht="13" x14ac:dyDescent="0.3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ht="13" x14ac:dyDescent="0.3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ht="13" x14ac:dyDescent="0.3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ht="13" x14ac:dyDescent="0.3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ht="13" x14ac:dyDescent="0.3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ht="13" x14ac:dyDescent="0.3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ht="13" x14ac:dyDescent="0.3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3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3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ht="13" x14ac:dyDescent="0.3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ht="13" x14ac:dyDescent="0.3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ht="13" x14ac:dyDescent="0.3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ht="13" x14ac:dyDescent="0.3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ht="13" x14ac:dyDescent="0.3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ht="13" x14ac:dyDescent="0.3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ht="13" x14ac:dyDescent="0.3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ht="13" x14ac:dyDescent="0.3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ht="13" x14ac:dyDescent="0.3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ht="13" x14ac:dyDescent="0.3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3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3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ht="13" x14ac:dyDescent="0.3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ht="13" x14ac:dyDescent="0.3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ht="13" x14ac:dyDescent="0.3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ht="13" x14ac:dyDescent="0.3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ht="13" x14ac:dyDescent="0.3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ht="13" x14ac:dyDescent="0.3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ht="13" x14ac:dyDescent="0.3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ht="13" x14ac:dyDescent="0.3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ht="13" x14ac:dyDescent="0.3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ht="13" x14ac:dyDescent="0.3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3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3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ht="13" x14ac:dyDescent="0.3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ht="13" x14ac:dyDescent="0.3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ht="13" x14ac:dyDescent="0.3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ht="13" x14ac:dyDescent="0.3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ht="13" x14ac:dyDescent="0.3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ht="13" x14ac:dyDescent="0.3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ht="13" x14ac:dyDescent="0.3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ht="13" x14ac:dyDescent="0.3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ht="13" x14ac:dyDescent="0.3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ht="13" x14ac:dyDescent="0.3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3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3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ht="13" x14ac:dyDescent="0.3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ht="13" x14ac:dyDescent="0.3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ht="13" x14ac:dyDescent="0.3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ht="13" x14ac:dyDescent="0.3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ht="13" x14ac:dyDescent="0.3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ht="13" x14ac:dyDescent="0.3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ht="13" x14ac:dyDescent="0.3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ht="13" x14ac:dyDescent="0.3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ht="13" x14ac:dyDescent="0.3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ht="13" x14ac:dyDescent="0.3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3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3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ht="13" x14ac:dyDescent="0.3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ht="13" x14ac:dyDescent="0.3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ht="13" x14ac:dyDescent="0.3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ht="13" x14ac:dyDescent="0.3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ht="13" x14ac:dyDescent="0.3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ht="13" x14ac:dyDescent="0.3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ht="13" x14ac:dyDescent="0.3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ht="13" x14ac:dyDescent="0.3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ht="13" x14ac:dyDescent="0.3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ht="13" x14ac:dyDescent="0.3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3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3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ht="13" x14ac:dyDescent="0.3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ht="13" x14ac:dyDescent="0.3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ht="13" x14ac:dyDescent="0.3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ht="13" x14ac:dyDescent="0.3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ht="13" x14ac:dyDescent="0.3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ht="13" x14ac:dyDescent="0.3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ht="13" x14ac:dyDescent="0.3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ht="13" x14ac:dyDescent="0.3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ht="13" x14ac:dyDescent="0.3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ht="13" x14ac:dyDescent="0.3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3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3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ht="13" x14ac:dyDescent="0.3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ht="13" x14ac:dyDescent="0.3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ht="13" x14ac:dyDescent="0.3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ht="13" x14ac:dyDescent="0.3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ht="13" x14ac:dyDescent="0.3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ht="13" x14ac:dyDescent="0.3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ht="13" x14ac:dyDescent="0.3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ht="13" x14ac:dyDescent="0.3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ht="13" x14ac:dyDescent="0.3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ht="13" x14ac:dyDescent="0.3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3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3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ht="13" x14ac:dyDescent="0.3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ht="13" x14ac:dyDescent="0.3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ht="13" x14ac:dyDescent="0.3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ht="13" x14ac:dyDescent="0.3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ht="13" x14ac:dyDescent="0.3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ht="13" x14ac:dyDescent="0.3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ht="13" x14ac:dyDescent="0.3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ht="13" x14ac:dyDescent="0.3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ht="13" x14ac:dyDescent="0.3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ht="13" x14ac:dyDescent="0.3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5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5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5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5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5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5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5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5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5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5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5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5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5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5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5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5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5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5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5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5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5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5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5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5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5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5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5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5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5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5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5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5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5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5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5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5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5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5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5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5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5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5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5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5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5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5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5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5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5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5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5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5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5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5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5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5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5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5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5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5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5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5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5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5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5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5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5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5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5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5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5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5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5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5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5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5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5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5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5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5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5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5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5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5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5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5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5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5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5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5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5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5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5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5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5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5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5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5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5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5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5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5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5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5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5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5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5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5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5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5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5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5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5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5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5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5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5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5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5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5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5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5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5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5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5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5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5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5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5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5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5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5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5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5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5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5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5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5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5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5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5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5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5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5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5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5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5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5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5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5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5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5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5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5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5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5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5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5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5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5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5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5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5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5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5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5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5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5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5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5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5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5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5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5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5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5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5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5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5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5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5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5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5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5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5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5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5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5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5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5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5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5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5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5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5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5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5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5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5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5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5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5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5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5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5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5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5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5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5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5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5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5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5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5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5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5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5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5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5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5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5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5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5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5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5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5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5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5" x14ac:dyDescent="0.25"/>
  <cols>
    <col min="2" max="2" width="7.453125" bestFit="1" customWidth="1"/>
    <col min="3" max="3" width="6.54296875" bestFit="1" customWidth="1"/>
    <col min="4" max="4" width="5.08984375" bestFit="1" customWidth="1"/>
    <col min="5" max="5" width="13.453125" bestFit="1" customWidth="1"/>
    <col min="7" max="7" width="7.54296875" bestFit="1" customWidth="1"/>
    <col min="8" max="8" width="6.54296875" bestFit="1" customWidth="1"/>
    <col min="9" max="9" width="13.453125" bestFit="1" customWidth="1"/>
    <col min="11" max="11" width="15.453125" bestFit="1" customWidth="1"/>
  </cols>
  <sheetData>
    <row r="3" spans="2:11" ht="14.5" x14ac:dyDescent="0.3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" thickBot="1" x14ac:dyDescent="0.4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5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5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5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5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5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5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5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5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5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5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5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5" x14ac:dyDescent="0.25"/>
  <cols>
    <col min="1" max="1" width="3.453125" bestFit="1" customWidth="1"/>
    <col min="2" max="2" width="16.453125" bestFit="1" customWidth="1"/>
    <col min="3" max="3" width="7.453125" bestFit="1" customWidth="1"/>
    <col min="4" max="4" width="14.90625" bestFit="1" customWidth="1"/>
    <col min="5" max="5" width="8" bestFit="1" customWidth="1"/>
    <col min="6" max="6" width="14.90625" bestFit="1" customWidth="1"/>
    <col min="7" max="8" width="10.54296875" customWidth="1"/>
    <col min="9" max="9" width="7.453125" bestFit="1" customWidth="1"/>
    <col min="10" max="10" width="14.90625" bestFit="1" customWidth="1"/>
    <col min="11" max="11" width="8" bestFit="1" customWidth="1"/>
    <col min="12" max="12" width="14.90625" bestFit="1" customWidth="1"/>
    <col min="13" max="14" width="10.5429687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5" x14ac:dyDescent="0.25"/>
  <cols>
    <col min="1" max="1" width="18" customWidth="1"/>
    <col min="15" max="15" width="31.453125" bestFit="1" customWidth="1"/>
    <col min="16" max="16" width="11.54296875" bestFit="1" customWidth="1"/>
    <col min="17" max="17" width="9.08984375" style="29"/>
    <col min="21" max="22" width="11.08984375" bestFit="1" customWidth="1"/>
    <col min="25" max="27" width="9.08984375" customWidth="1"/>
  </cols>
  <sheetData>
    <row r="1" spans="1:22" ht="26" x14ac:dyDescent="0.3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5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5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5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5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5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5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5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5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5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5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5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5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5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5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5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5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5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5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5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5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5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5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5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5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ht="13" x14ac:dyDescent="0.3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ht="13" x14ac:dyDescent="0.3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ht="13" x14ac:dyDescent="0.3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ht="13" x14ac:dyDescent="0.3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ht="13" x14ac:dyDescent="0.3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ht="13" x14ac:dyDescent="0.3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ht="13" x14ac:dyDescent="0.3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ht="13" x14ac:dyDescent="0.3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ht="13" x14ac:dyDescent="0.3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ht="13" x14ac:dyDescent="0.3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ht="13" x14ac:dyDescent="0.3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ht="13" x14ac:dyDescent="0.3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ht="13" x14ac:dyDescent="0.3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ht="13" x14ac:dyDescent="0.3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ht="13" x14ac:dyDescent="0.3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5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ht="13" x14ac:dyDescent="0.3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ht="13" x14ac:dyDescent="0.3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ht="13" x14ac:dyDescent="0.3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ht="13" x14ac:dyDescent="0.3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ht="13" x14ac:dyDescent="0.3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ht="13" x14ac:dyDescent="0.3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ht="13" x14ac:dyDescent="0.3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ht="13" x14ac:dyDescent="0.3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ht="13" x14ac:dyDescent="0.3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ht="13" x14ac:dyDescent="0.3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ht="13" x14ac:dyDescent="0.3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ht="13" x14ac:dyDescent="0.3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ht="13" x14ac:dyDescent="0.3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ht="13" x14ac:dyDescent="0.3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ht="13" x14ac:dyDescent="0.3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3" x14ac:dyDescent="0.3"/>
  <cols>
    <col min="1" max="1" width="3.54296875" customWidth="1"/>
    <col min="2" max="2" width="16.08984375" style="1" customWidth="1"/>
    <col min="3" max="3" width="5.453125" style="5" bestFit="1" customWidth="1"/>
    <col min="4" max="4" width="12.453125" style="13" bestFit="1" customWidth="1"/>
    <col min="5" max="5" width="12.453125" style="84" hidden="1" customWidth="1"/>
    <col min="6" max="6" width="4.54296875" style="5" bestFit="1" customWidth="1"/>
    <col min="7" max="7" width="12.90625" style="12" bestFit="1" customWidth="1"/>
    <col min="8" max="8" width="4.54296875" style="5" bestFit="1" customWidth="1"/>
    <col min="9" max="9" width="11.08984375" style="12" customWidth="1"/>
    <col min="10" max="10" width="6.453125" style="12" hidden="1" customWidth="1"/>
    <col min="11" max="11" width="7.453125" customWidth="1"/>
    <col min="12" max="12" width="4.453125" customWidth="1"/>
    <col min="13" max="13" width="12.08984375" bestFit="1" customWidth="1"/>
    <col min="14" max="14" width="10.54296875" customWidth="1"/>
    <col min="15" max="15" width="14.453125" customWidth="1"/>
    <col min="16" max="16" width="13.54296875" customWidth="1"/>
    <col min="17" max="17" width="12.90625" customWidth="1"/>
    <col min="18" max="18" width="12.08984375" bestFit="1" customWidth="1"/>
    <col min="19" max="19" width="10.90625" customWidth="1"/>
    <col min="20" max="20" width="2.90625" customWidth="1"/>
    <col min="21" max="21" width="12.453125" customWidth="1"/>
    <col min="22" max="22" width="12.08984375" bestFit="1" customWidth="1"/>
  </cols>
  <sheetData>
    <row r="1" spans="1:22" ht="78.75" customHeight="1" x14ac:dyDescent="0.3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3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3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3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3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3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3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3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3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3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3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3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3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3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3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3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3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3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3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3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3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3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3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3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3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3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3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3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3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3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3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3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3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3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3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3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3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3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3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3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3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3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3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3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3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3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3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3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3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3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3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3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3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3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3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3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3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3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3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3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3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3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3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3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3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3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3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3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3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3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3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3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3">
      <c r="A74" s="167"/>
    </row>
    <row r="75" spans="1:22" ht="12.75" customHeight="1" x14ac:dyDescent="0.3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3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3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3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3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3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3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3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3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3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3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3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3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3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3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3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3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ht="12.5" x14ac:dyDescent="0.25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3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ht="12.5" x14ac:dyDescent="0.25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3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ht="12.5" x14ac:dyDescent="0.25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3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ht="12.5" x14ac:dyDescent="0.25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ht="12.5" x14ac:dyDescent="0.25">
      <c r="B99" s="74"/>
    </row>
    <row r="100" spans="2:17" ht="12.5" x14ac:dyDescent="0.25">
      <c r="B100" s="74"/>
    </row>
    <row r="101" spans="2:17" ht="12.5" x14ac:dyDescent="0.25">
      <c r="B101" s="74"/>
    </row>
    <row r="102" spans="2:17" ht="12.5" x14ac:dyDescent="0.25">
      <c r="B102" s="74"/>
    </row>
    <row r="110" spans="2:17" x14ac:dyDescent="0.3">
      <c r="P110" s="30"/>
      <c r="Q110" s="30"/>
    </row>
    <row r="111" spans="2:17" x14ac:dyDescent="0.3">
      <c r="P111" s="30"/>
      <c r="Q111" s="30"/>
    </row>
    <row r="112" spans="2:17" x14ac:dyDescent="0.3">
      <c r="P112" s="30"/>
      <c r="Q112" s="30"/>
    </row>
    <row r="113" spans="16:17" x14ac:dyDescent="0.3">
      <c r="P113" s="30"/>
      <c r="Q113" s="30"/>
    </row>
    <row r="114" spans="16:17" x14ac:dyDescent="0.3">
      <c r="P114" s="30"/>
      <c r="Q114" s="30"/>
    </row>
    <row r="115" spans="16:17" x14ac:dyDescent="0.3">
      <c r="P115" s="30"/>
      <c r="Q115" s="30"/>
    </row>
    <row r="116" spans="16:17" x14ac:dyDescent="0.3">
      <c r="P116" s="30"/>
      <c r="Q116" s="30"/>
    </row>
    <row r="117" spans="16:17" x14ac:dyDescent="0.3">
      <c r="P117" s="30"/>
      <c r="Q117" s="30"/>
    </row>
    <row r="118" spans="16:17" x14ac:dyDescent="0.3">
      <c r="P118" s="30"/>
      <c r="Q118" s="30"/>
    </row>
    <row r="119" spans="16:17" x14ac:dyDescent="0.3">
      <c r="P119" s="30"/>
      <c r="Q119" s="30"/>
    </row>
    <row r="120" spans="16:17" x14ac:dyDescent="0.3">
      <c r="P120" s="30"/>
      <c r="Q120" s="30"/>
    </row>
    <row r="121" spans="16:17" x14ac:dyDescent="0.3">
      <c r="P121" s="30"/>
      <c r="Q121" s="30"/>
    </row>
    <row r="122" spans="16:17" x14ac:dyDescent="0.3">
      <c r="P122" s="30"/>
      <c r="Q122" s="30"/>
    </row>
    <row r="123" spans="16:17" x14ac:dyDescent="0.3">
      <c r="P123" s="30"/>
      <c r="Q123" s="30"/>
    </row>
    <row r="124" spans="16:17" x14ac:dyDescent="0.3">
      <c r="P124" s="30"/>
      <c r="Q124" s="30"/>
    </row>
    <row r="125" spans="16:17" x14ac:dyDescent="0.3">
      <c r="P125" s="30"/>
      <c r="Q125" s="30"/>
    </row>
    <row r="126" spans="16:17" x14ac:dyDescent="0.3">
      <c r="P126" s="30"/>
      <c r="Q126" s="30"/>
    </row>
    <row r="127" spans="16:17" x14ac:dyDescent="0.3">
      <c r="P127" s="30"/>
      <c r="Q127" s="30"/>
    </row>
    <row r="128" spans="16:17" x14ac:dyDescent="0.3">
      <c r="P128" s="30"/>
      <c r="Q128" s="30"/>
    </row>
    <row r="129" spans="16:17" x14ac:dyDescent="0.3">
      <c r="P129" s="30"/>
      <c r="Q129" s="30"/>
    </row>
    <row r="130" spans="16:17" x14ac:dyDescent="0.3">
      <c r="P130" s="30"/>
      <c r="Q130" s="30"/>
    </row>
    <row r="131" spans="16:17" x14ac:dyDescent="0.3">
      <c r="P131" s="30"/>
      <c r="Q131" s="30"/>
    </row>
    <row r="132" spans="16:17" x14ac:dyDescent="0.3">
      <c r="P132" s="30"/>
      <c r="Q132" s="30"/>
    </row>
    <row r="133" spans="16:17" x14ac:dyDescent="0.3">
      <c r="P133" s="30"/>
      <c r="Q133" s="30"/>
    </row>
    <row r="134" spans="16:17" x14ac:dyDescent="0.3">
      <c r="P134" s="30"/>
      <c r="Q134" s="30"/>
    </row>
    <row r="135" spans="16:17" x14ac:dyDescent="0.3">
      <c r="P135" s="30"/>
      <c r="Q135" s="30"/>
    </row>
    <row r="136" spans="16:17" x14ac:dyDescent="0.3">
      <c r="P136" s="30"/>
      <c r="Q136" s="30"/>
    </row>
    <row r="137" spans="16:17" x14ac:dyDescent="0.3">
      <c r="P137" s="30"/>
      <c r="Q137" s="30"/>
    </row>
    <row r="138" spans="16:17" x14ac:dyDescent="0.3">
      <c r="P138" s="30"/>
      <c r="Q138" s="30"/>
    </row>
    <row r="139" spans="16:17" x14ac:dyDescent="0.3">
      <c r="P139" s="30"/>
      <c r="Q139" s="30"/>
    </row>
    <row r="140" spans="16:17" x14ac:dyDescent="0.3">
      <c r="P140" s="30"/>
      <c r="Q140" s="30"/>
    </row>
    <row r="141" spans="16:17" x14ac:dyDescent="0.3">
      <c r="P141" s="30"/>
      <c r="Q141" s="30"/>
    </row>
    <row r="142" spans="16:17" x14ac:dyDescent="0.3">
      <c r="P142" s="30"/>
      <c r="Q142" s="30"/>
    </row>
    <row r="143" spans="16:17" x14ac:dyDescent="0.3">
      <c r="P143" s="30"/>
      <c r="Q143" s="30"/>
    </row>
    <row r="144" spans="16:17" x14ac:dyDescent="0.3">
      <c r="P144" s="30"/>
      <c r="Q144" s="30"/>
    </row>
    <row r="145" spans="16:17" x14ac:dyDescent="0.3">
      <c r="P145" s="30"/>
      <c r="Q145" s="30"/>
    </row>
    <row r="146" spans="16:17" x14ac:dyDescent="0.3">
      <c r="P146" s="30"/>
      <c r="Q146" s="30"/>
    </row>
    <row r="147" spans="16:17" x14ac:dyDescent="0.3">
      <c r="P147" s="30"/>
      <c r="Q147" s="30"/>
    </row>
    <row r="148" spans="16:17" x14ac:dyDescent="0.3">
      <c r="P148" s="30"/>
      <c r="Q148" s="30"/>
    </row>
    <row r="149" spans="16:17" x14ac:dyDescent="0.3">
      <c r="P149" s="30"/>
      <c r="Q149" s="30"/>
    </row>
    <row r="150" spans="16:17" x14ac:dyDescent="0.3">
      <c r="P150" s="30"/>
      <c r="Q150" s="30"/>
    </row>
    <row r="151" spans="16:17" x14ac:dyDescent="0.3">
      <c r="P151" s="30"/>
      <c r="Q151" s="30"/>
    </row>
    <row r="152" spans="16:17" x14ac:dyDescent="0.3">
      <c r="P152" s="30"/>
      <c r="Q152" s="30"/>
    </row>
    <row r="153" spans="16:17" x14ac:dyDescent="0.3">
      <c r="P153" s="30"/>
      <c r="Q153" s="30"/>
    </row>
    <row r="154" spans="16:17" x14ac:dyDescent="0.3">
      <c r="P154" s="30"/>
      <c r="Q154" s="30"/>
    </row>
    <row r="155" spans="16:17" x14ac:dyDescent="0.3">
      <c r="P155" s="30"/>
      <c r="Q155" s="30"/>
    </row>
    <row r="156" spans="16:17" x14ac:dyDescent="0.3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08984375" defaultRowHeight="10" x14ac:dyDescent="0.2"/>
  <cols>
    <col min="1" max="1" width="11.54296875" style="173" customWidth="1"/>
    <col min="2" max="2" width="10" style="173" customWidth="1"/>
    <col min="3" max="3" width="11.90625" style="173" customWidth="1"/>
    <col min="4" max="4" width="9.08984375" style="173"/>
    <col min="5" max="5" width="11.54296875" style="173" customWidth="1"/>
    <col min="6" max="6" width="9.08984375" style="173"/>
    <col min="7" max="7" width="12.54296875" style="173" bestFit="1" customWidth="1"/>
    <col min="8" max="8" width="1.54296875" style="173" customWidth="1"/>
    <col min="9" max="9" width="11.54296875" style="173" customWidth="1"/>
    <col min="10" max="10" width="12.453125" style="173" customWidth="1"/>
    <col min="11" max="11" width="11.54296875" style="173" customWidth="1"/>
    <col min="12" max="12" width="12.54296875" style="173" customWidth="1"/>
    <col min="13" max="13" width="11.54296875" style="173" customWidth="1"/>
    <col min="14" max="14" width="14.08984375" style="173" customWidth="1"/>
    <col min="15" max="16384" width="9.08984375" style="173"/>
  </cols>
  <sheetData>
    <row r="1" spans="1:14" s="170" customFormat="1" ht="15.5" x14ac:dyDescent="0.3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ht="10.5" x14ac:dyDescent="0.25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ht="10.5" x14ac:dyDescent="0.25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ht="10.5" x14ac:dyDescent="0.25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ht="10.5" x14ac:dyDescent="0.25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ht="10.5" x14ac:dyDescent="0.25">
      <c r="M7" s="177"/>
      <c r="N7" s="177"/>
    </row>
    <row r="9" spans="1:14" ht="10.5" x14ac:dyDescent="0.25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ht="10.5" x14ac:dyDescent="0.25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ht="10.5" x14ac:dyDescent="0.25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ht="10.5" x14ac:dyDescent="0.25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ht="10.5" x14ac:dyDescent="0.25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ht="10.5" x14ac:dyDescent="0.25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ht="10.5" x14ac:dyDescent="0.25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ht="10.5" x14ac:dyDescent="0.25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ht="10.5" x14ac:dyDescent="0.25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ht="10.5" x14ac:dyDescent="0.25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ht="10.5" x14ac:dyDescent="0.25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ht="10.5" x14ac:dyDescent="0.25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ht="10.5" x14ac:dyDescent="0.25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ht="10.5" x14ac:dyDescent="0.25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ht="10.5" x14ac:dyDescent="0.25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ht="10.5" x14ac:dyDescent="0.25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ht="10.5" x14ac:dyDescent="0.25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ht="10.5" x14ac:dyDescent="0.25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ht="10.5" x14ac:dyDescent="0.25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ht="10.5" x14ac:dyDescent="0.25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5" x14ac:dyDescent="0.25">
      <c r="A31"/>
      <c r="B31"/>
      <c r="C31"/>
      <c r="D31"/>
      <c r="E31"/>
      <c r="F31"/>
      <c r="G31"/>
      <c r="H31"/>
      <c r="I31"/>
      <c r="J31"/>
    </row>
    <row r="32" spans="1:14" ht="12" customHeight="1" x14ac:dyDescent="0.25">
      <c r="A32"/>
      <c r="B32"/>
      <c r="C32"/>
      <c r="D32"/>
      <c r="E32"/>
      <c r="F32"/>
      <c r="G32"/>
      <c r="H32"/>
      <c r="I32"/>
      <c r="J32"/>
    </row>
    <row r="33" spans="1:14" ht="10.5" x14ac:dyDescent="0.25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ht="10.5" x14ac:dyDescent="0.25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ht="10.5" x14ac:dyDescent="0.25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ht="10.5" x14ac:dyDescent="0.25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5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5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5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ht="10.5" x14ac:dyDescent="0.25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5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5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5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5" x14ac:dyDescent="0.25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5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5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5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5" x14ac:dyDescent="0.25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5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5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5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5" x14ac:dyDescent="0.25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5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5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5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5" x14ac:dyDescent="0.25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5" x14ac:dyDescent="0.25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5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5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5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5" x14ac:dyDescent="0.25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16" activePane="bottomLeft" state="frozen"/>
      <selection pane="bottomLeft" activeCell="G232" sqref="G232"/>
    </sheetView>
  </sheetViews>
  <sheetFormatPr defaultRowHeight="13" x14ac:dyDescent="0.3"/>
  <cols>
    <col min="1" max="1" width="3.54296875" customWidth="1"/>
    <col min="2" max="2" width="20.54296875" style="1" customWidth="1"/>
    <col min="3" max="3" width="7" style="5" bestFit="1" customWidth="1"/>
    <col min="4" max="4" width="6.453125" style="5" customWidth="1"/>
    <col min="5" max="5" width="7" style="5" bestFit="1" customWidth="1"/>
    <col min="6" max="6" width="4.54296875" style="5" bestFit="1" customWidth="1"/>
    <col min="7" max="7" width="4" customWidth="1"/>
  </cols>
  <sheetData>
    <row r="1" spans="1:7" ht="103.5" x14ac:dyDescent="0.3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3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3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3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3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3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3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3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3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3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3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3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3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3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3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3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3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3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3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3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3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3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3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3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3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3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3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3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3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3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3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3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3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3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3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3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3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3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3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3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3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3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3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3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3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3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3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3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3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3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3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3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3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3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3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3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3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3">
      <c r="A58" s="127"/>
      <c r="B58" s="239"/>
      <c r="C58" s="245"/>
      <c r="D58" s="246"/>
      <c r="E58" s="246"/>
      <c r="F58" s="246"/>
      <c r="G58" s="291"/>
    </row>
    <row r="59" spans="1:7" hidden="1" x14ac:dyDescent="0.3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3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3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3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3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3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3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3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3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3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3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3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3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3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3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3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3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3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3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3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3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3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3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3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3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3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3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3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3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3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3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3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3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3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3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3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3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3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3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3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3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3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3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3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3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3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3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3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3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3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3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3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3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3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3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3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3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3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3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3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3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3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3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3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3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3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3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3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3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3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3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3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3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3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3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3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3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3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3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3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3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3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3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3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3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3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3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3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3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3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3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3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3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3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3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3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3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3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3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3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3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3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3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3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3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3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3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3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3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3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3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3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3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3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3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3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3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3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3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3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3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3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3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3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3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3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3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3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3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3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3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3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3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3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3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3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3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3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3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3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3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3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3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3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3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3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3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3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3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3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3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3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3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3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3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3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3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3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3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3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3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3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3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3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3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3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3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3">
      <c r="A226" s="605"/>
      <c r="B226" s="217" t="s">
        <v>635</v>
      </c>
      <c r="C226" s="417">
        <f>SUM('Summary Data'!C290)</f>
        <v>87</v>
      </c>
      <c r="D226" s="417">
        <v>0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3">
      <c r="A227" s="259"/>
      <c r="B227" s="247" t="s">
        <v>329</v>
      </c>
      <c r="C227" s="292">
        <f>SUM(C215:C226)</f>
        <v>1423</v>
      </c>
      <c r="D227" s="293">
        <f>SUM(D215:D226)</f>
        <v>14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3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3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3">
      <c r="A230" s="604"/>
      <c r="B230" s="221" t="s">
        <v>664</v>
      </c>
      <c r="C230" s="193">
        <v>76</v>
      </c>
      <c r="D230" s="193">
        <v>1</v>
      </c>
      <c r="E230" s="193">
        <v>12</v>
      </c>
      <c r="F230" s="193">
        <v>3</v>
      </c>
      <c r="G230" s="193">
        <v>20</v>
      </c>
    </row>
    <row r="231" spans="1:7" x14ac:dyDescent="0.3">
      <c r="A231" s="604"/>
      <c r="B231" s="217" t="s">
        <v>665</v>
      </c>
      <c r="C231" s="417"/>
      <c r="D231" s="417"/>
      <c r="E231" s="417"/>
      <c r="F231" s="417"/>
      <c r="G231" s="417"/>
    </row>
    <row r="232" spans="1:7" x14ac:dyDescent="0.3">
      <c r="A232" s="604"/>
      <c r="B232" s="217" t="s">
        <v>666</v>
      </c>
      <c r="C232" s="417"/>
      <c r="D232" s="417"/>
      <c r="E232" s="417"/>
      <c r="F232" s="417"/>
      <c r="G232" s="417"/>
    </row>
    <row r="233" spans="1:7" x14ac:dyDescent="0.3">
      <c r="A233" s="604"/>
      <c r="B233" s="217" t="s">
        <v>667</v>
      </c>
      <c r="C233" s="417"/>
      <c r="D233" s="417"/>
      <c r="E233" s="417"/>
      <c r="F233" s="417"/>
      <c r="G233" s="417"/>
    </row>
    <row r="234" spans="1:7" x14ac:dyDescent="0.3">
      <c r="A234" s="604"/>
      <c r="B234" s="217" t="s">
        <v>668</v>
      </c>
      <c r="C234" s="417"/>
      <c r="D234" s="417"/>
      <c r="E234" s="417"/>
      <c r="F234" s="417"/>
      <c r="G234" s="417"/>
    </row>
    <row r="235" spans="1:7" x14ac:dyDescent="0.3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3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3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3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3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3">
      <c r="A240" s="259"/>
      <c r="B240" s="247" t="s">
        <v>329</v>
      </c>
      <c r="C240" s="292">
        <f>SUM(C228:C239)</f>
        <v>243</v>
      </c>
      <c r="D240" s="293">
        <f>SUM(D228:D239)</f>
        <v>6</v>
      </c>
      <c r="E240" s="293">
        <f>SUM(E228:E239)</f>
        <v>31</v>
      </c>
      <c r="F240" s="293">
        <f>SUM(F228:F239)</f>
        <v>14</v>
      </c>
      <c r="G240" s="297">
        <f>SUM(G228:G239)</f>
        <v>52</v>
      </c>
    </row>
    <row r="241" spans="1:7" x14ac:dyDescent="0.3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3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3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3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3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3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3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3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3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3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3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3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3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228:A239"/>
    <mergeCell ref="A241:A252"/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11" activePane="bottomLeft" state="frozen"/>
      <selection pane="bottomLeft" activeCell="C227" sqref="C227"/>
    </sheetView>
  </sheetViews>
  <sheetFormatPr defaultRowHeight="12.5" x14ac:dyDescent="0.25"/>
  <cols>
    <col min="1" max="1" width="3.453125" bestFit="1" customWidth="1"/>
    <col min="2" max="2" width="16.54296875" customWidth="1"/>
    <col min="3" max="3" width="12" style="29" bestFit="1" customWidth="1"/>
    <col min="4" max="4" width="17.08984375" customWidth="1"/>
    <col min="5" max="5" width="8" bestFit="1" customWidth="1"/>
    <col min="6" max="6" width="16.90625" customWidth="1"/>
    <col min="7" max="8" width="10.54296875" style="62" customWidth="1"/>
    <col min="9" max="9" width="7.453125" bestFit="1" customWidth="1"/>
    <col min="10" max="10" width="19.08984375" customWidth="1"/>
    <col min="11" max="11" width="8" bestFit="1" customWidth="1"/>
    <col min="12" max="12" width="18.90625" customWidth="1"/>
    <col min="13" max="14" width="10.54296875" style="62" customWidth="1"/>
    <col min="15" max="15" width="114.54296875" style="62" customWidth="1"/>
    <col min="16" max="16" width="10.54296875" style="62" customWidth="1"/>
    <col min="19" max="19" width="18.453125" bestFit="1" customWidth="1"/>
    <col min="21" max="21" width="14.90625" bestFit="1" customWidth="1"/>
    <col min="23" max="23" width="14.90625" bestFit="1" customWidth="1"/>
    <col min="24" max="24" width="14" customWidth="1"/>
    <col min="25" max="25" width="10.90625" customWidth="1"/>
    <col min="26" max="26" width="12.54296875" bestFit="1" customWidth="1"/>
    <col min="31" max="31" width="14.90625" bestFit="1" customWidth="1"/>
    <col min="32" max="32" width="19" customWidth="1"/>
  </cols>
  <sheetData>
    <row r="1" spans="1:21" ht="14" x14ac:dyDescent="0.3">
      <c r="B1" s="67" t="s">
        <v>219</v>
      </c>
    </row>
    <row r="4" spans="1:21" ht="14" x14ac:dyDescent="0.3">
      <c r="B4" s="68" t="s">
        <v>163</v>
      </c>
    </row>
    <row r="5" spans="1:21" ht="13" x14ac:dyDescent="0.3">
      <c r="C5" s="623" t="s">
        <v>159</v>
      </c>
      <c r="D5" s="623"/>
      <c r="E5" s="623"/>
      <c r="F5" s="623"/>
      <c r="G5" s="61"/>
      <c r="H5" s="61"/>
      <c r="I5" s="623" t="s">
        <v>160</v>
      </c>
      <c r="J5" s="623"/>
      <c r="K5" s="623"/>
      <c r="L5" s="623"/>
      <c r="M5" s="61"/>
      <c r="N5" s="61"/>
      <c r="O5" s="61"/>
      <c r="P5" s="61"/>
    </row>
    <row r="6" spans="1:21" ht="13" x14ac:dyDescent="0.3">
      <c r="C6" s="614" t="s">
        <v>157</v>
      </c>
      <c r="D6" s="614"/>
      <c r="E6" s="614" t="s">
        <v>158</v>
      </c>
      <c r="F6" s="614"/>
      <c r="G6" s="615" t="s">
        <v>161</v>
      </c>
      <c r="H6" s="615"/>
      <c r="I6" s="614" t="s">
        <v>157</v>
      </c>
      <c r="J6" s="614"/>
      <c r="K6" s="614" t="s">
        <v>158</v>
      </c>
      <c r="L6" s="614"/>
      <c r="M6" s="615" t="s">
        <v>161</v>
      </c>
      <c r="N6" s="615"/>
      <c r="O6" s="63"/>
      <c r="P6" s="63"/>
    </row>
    <row r="7" spans="1:21" x14ac:dyDescent="0.25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t="13" hidden="1" x14ac:dyDescent="0.3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t="13" hidden="1" x14ac:dyDescent="0.3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t="13" hidden="1" x14ac:dyDescent="0.3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3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t="13" hidden="1" x14ac:dyDescent="0.3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t="13" hidden="1" x14ac:dyDescent="0.3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t="13" hidden="1" x14ac:dyDescent="0.3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t="13" hidden="1" x14ac:dyDescent="0.3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t="13" hidden="1" x14ac:dyDescent="0.3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t="13" hidden="1" x14ac:dyDescent="0.3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t="13" hidden="1" x14ac:dyDescent="0.3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t="13" hidden="1" x14ac:dyDescent="0.3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t="13" hidden="1" x14ac:dyDescent="0.3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t="13" hidden="1" x14ac:dyDescent="0.3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t="13" hidden="1" x14ac:dyDescent="0.3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3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t="13" hidden="1" x14ac:dyDescent="0.3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t="13" hidden="1" x14ac:dyDescent="0.3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t="13" hidden="1" x14ac:dyDescent="0.3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t="13" hidden="1" x14ac:dyDescent="0.3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t="13" hidden="1" x14ac:dyDescent="0.3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t="13" hidden="1" x14ac:dyDescent="0.3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t="13" hidden="1" x14ac:dyDescent="0.3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t="13" hidden="1" x14ac:dyDescent="0.3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t="13" hidden="1" x14ac:dyDescent="0.3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t="13" hidden="1" x14ac:dyDescent="0.3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t="13" hidden="1" x14ac:dyDescent="0.3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t="13" hidden="1" x14ac:dyDescent="0.3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t="13" hidden="1" x14ac:dyDescent="0.3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t="13" hidden="1" x14ac:dyDescent="0.3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t="13" hidden="1" x14ac:dyDescent="0.3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t="13" hidden="1" x14ac:dyDescent="0.3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t="13" hidden="1" x14ac:dyDescent="0.3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t="13" hidden="1" x14ac:dyDescent="0.3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t="13" hidden="1" x14ac:dyDescent="0.3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t="13" hidden="1" x14ac:dyDescent="0.3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t="13" hidden="1" x14ac:dyDescent="0.3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t="13" hidden="1" x14ac:dyDescent="0.3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t="13" hidden="1" x14ac:dyDescent="0.3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t="13" hidden="1" x14ac:dyDescent="0.3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t="13" hidden="1" x14ac:dyDescent="0.3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t="13" hidden="1" x14ac:dyDescent="0.3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t="13" hidden="1" x14ac:dyDescent="0.3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t="13" hidden="1" x14ac:dyDescent="0.3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t="13" hidden="1" x14ac:dyDescent="0.3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t="13" hidden="1" x14ac:dyDescent="0.3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t="13" hidden="1" x14ac:dyDescent="0.3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t="13" hidden="1" x14ac:dyDescent="0.3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t="13" hidden="1" x14ac:dyDescent="0.3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t="13" hidden="1" x14ac:dyDescent="0.3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t="13" hidden="1" x14ac:dyDescent="0.3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t="13" hidden="1" x14ac:dyDescent="0.3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t="13" hidden="1" x14ac:dyDescent="0.3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t="13" hidden="1" x14ac:dyDescent="0.3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t="13" hidden="1" x14ac:dyDescent="0.3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t="13" hidden="1" x14ac:dyDescent="0.3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t="13" hidden="1" x14ac:dyDescent="0.3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t="13" hidden="1" x14ac:dyDescent="0.3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t="13" hidden="1" x14ac:dyDescent="0.3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t="13" hidden="1" x14ac:dyDescent="0.3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t="13" hidden="1" x14ac:dyDescent="0.3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t="13" hidden="1" x14ac:dyDescent="0.3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t="13" hidden="1" x14ac:dyDescent="0.3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t="13" hidden="1" x14ac:dyDescent="0.3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t="13" hidden="1" x14ac:dyDescent="0.3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t="13" hidden="1" x14ac:dyDescent="0.3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t="13" hidden="1" x14ac:dyDescent="0.3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t="13" hidden="1" x14ac:dyDescent="0.3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t="13" hidden="1" x14ac:dyDescent="0.3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t="13" hidden="1" x14ac:dyDescent="0.3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t="13" hidden="1" x14ac:dyDescent="0.3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t="13" hidden="1" x14ac:dyDescent="0.3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t="13" hidden="1" x14ac:dyDescent="0.3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t="13" hidden="1" x14ac:dyDescent="0.3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t="13" hidden="1" x14ac:dyDescent="0.3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t="13" hidden="1" x14ac:dyDescent="0.3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t="13" hidden="1" x14ac:dyDescent="0.3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t="13" hidden="1" x14ac:dyDescent="0.3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t="13" hidden="1" x14ac:dyDescent="0.3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t="13" hidden="1" x14ac:dyDescent="0.3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t="13" hidden="1" x14ac:dyDescent="0.3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t="13" hidden="1" x14ac:dyDescent="0.3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t="13" hidden="1" x14ac:dyDescent="0.3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t="13" hidden="1" x14ac:dyDescent="0.3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t="13" hidden="1" x14ac:dyDescent="0.3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t="13" hidden="1" x14ac:dyDescent="0.3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t="13" hidden="1" x14ac:dyDescent="0.3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t="13" hidden="1" x14ac:dyDescent="0.3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t="13" hidden="1" x14ac:dyDescent="0.3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t="13" hidden="1" x14ac:dyDescent="0.3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t="13" hidden="1" x14ac:dyDescent="0.3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t="13" hidden="1" x14ac:dyDescent="0.3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t="13" hidden="1" x14ac:dyDescent="0.3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t="13" hidden="1" x14ac:dyDescent="0.3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t="13" hidden="1" x14ac:dyDescent="0.3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t="13" hidden="1" x14ac:dyDescent="0.3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t="13" hidden="1" x14ac:dyDescent="0.3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t="13" hidden="1" x14ac:dyDescent="0.3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t="13" hidden="1" x14ac:dyDescent="0.3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t="13" hidden="1" x14ac:dyDescent="0.3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t="13" hidden="1" x14ac:dyDescent="0.3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t="13" hidden="1" x14ac:dyDescent="0.3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t="13" hidden="1" x14ac:dyDescent="0.3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t="13" hidden="1" x14ac:dyDescent="0.3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t="13" hidden="1" x14ac:dyDescent="0.3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t="13" hidden="1" x14ac:dyDescent="0.3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t="13" hidden="1" x14ac:dyDescent="0.3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t="13" hidden="1" x14ac:dyDescent="0.3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t="13" hidden="1" x14ac:dyDescent="0.3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t="13" hidden="1" x14ac:dyDescent="0.3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t="13" hidden="1" x14ac:dyDescent="0.3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t="13" hidden="1" x14ac:dyDescent="0.3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t="13" hidden="1" x14ac:dyDescent="0.3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t="13" hidden="1" x14ac:dyDescent="0.3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t="13" hidden="1" x14ac:dyDescent="0.3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t="13" hidden="1" x14ac:dyDescent="0.3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t="13" hidden="1" x14ac:dyDescent="0.3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t="13" hidden="1" x14ac:dyDescent="0.3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t="13" hidden="1" x14ac:dyDescent="0.3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t="13" hidden="1" x14ac:dyDescent="0.3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t="13" hidden="1" x14ac:dyDescent="0.3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t="13" hidden="1" x14ac:dyDescent="0.3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t="13" hidden="1" x14ac:dyDescent="0.3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t="13" hidden="1" x14ac:dyDescent="0.3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t="13" hidden="1" x14ac:dyDescent="0.3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t="13" hidden="1" x14ac:dyDescent="0.3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t="13" hidden="1" x14ac:dyDescent="0.3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t="13" hidden="1" x14ac:dyDescent="0.3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t="13" hidden="1" x14ac:dyDescent="0.3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t="13" hidden="1" x14ac:dyDescent="0.3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t="13" hidden="1" x14ac:dyDescent="0.3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t="13" hidden="1" x14ac:dyDescent="0.3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t="13" hidden="1" x14ac:dyDescent="0.3">
      <c r="A140" s="620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t="13" hidden="1" x14ac:dyDescent="0.3">
      <c r="A141" s="621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t="13" hidden="1" x14ac:dyDescent="0.3">
      <c r="A142" s="621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t="13" hidden="1" x14ac:dyDescent="0.3">
      <c r="A143" s="621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4"/>
      <c r="V143" s="624"/>
      <c r="W143" s="625"/>
      <c r="X143" s="625"/>
      <c r="Y143" s="95"/>
      <c r="AF143" s="29"/>
    </row>
    <row r="144" spans="1:32" ht="14" hidden="1" x14ac:dyDescent="0.3">
      <c r="A144" s="621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t="13" hidden="1" x14ac:dyDescent="0.3">
      <c r="A145" s="621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t="13" hidden="1" x14ac:dyDescent="0.3">
      <c r="A146" s="621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t="13" hidden="1" x14ac:dyDescent="0.3">
      <c r="A147" s="621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t="13" hidden="1" x14ac:dyDescent="0.3">
      <c r="A148" s="621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t="13" hidden="1" x14ac:dyDescent="0.3">
      <c r="A149" s="621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t="13" hidden="1" x14ac:dyDescent="0.3">
      <c r="A150" s="621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t="13" hidden="1" x14ac:dyDescent="0.3">
      <c r="A151" s="621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3">
      <c r="A152" s="620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3">
      <c r="A153" s="621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3">
      <c r="A154" s="621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3">
      <c r="A155" s="621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3">
      <c r="A156" s="621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3">
      <c r="A157" s="621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3">
      <c r="A158" s="621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3">
      <c r="A159" s="621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3">
      <c r="A160" s="621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3">
      <c r="A161" s="621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3">
      <c r="A162" s="621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3">
      <c r="A163" s="621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3">
      <c r="A164" s="620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3">
      <c r="A165" s="621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3">
      <c r="A166" s="621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3">
      <c r="A167" s="621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3">
      <c r="A168" s="621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3">
      <c r="A169" s="621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3">
      <c r="A170" s="621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3">
      <c r="A171" s="621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3">
      <c r="A172" s="621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3">
      <c r="A173" s="621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3">
      <c r="A174" s="621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3">
      <c r="A175" s="621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3">
      <c r="A176" s="620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3">
      <c r="A177" s="621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3">
      <c r="A178" s="621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3">
      <c r="A179" s="621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3">
      <c r="A180" s="621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3">
      <c r="A181" s="621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3">
      <c r="A182" s="621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3">
      <c r="A183" s="621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3">
      <c r="A184" s="621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3">
      <c r="A185" s="621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3">
      <c r="A186" s="621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3">
      <c r="A187" s="621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3">
      <c r="A188" s="620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3">
      <c r="A189" s="621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3">
      <c r="A190" s="621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3">
      <c r="A191" s="621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3">
      <c r="A192" s="621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3">
      <c r="A193" s="621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3">
      <c r="A194" s="621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3">
      <c r="A195" s="621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3">
      <c r="A196" s="621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3">
      <c r="A197" s="621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3">
      <c r="A198" s="621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3">
      <c r="A199" s="621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3">
      <c r="A200" s="620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3">
      <c r="A201" s="621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3">
      <c r="A202" s="621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3">
      <c r="A203" s="621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3">
      <c r="A204" s="621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3">
      <c r="A205" s="621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3">
      <c r="A206" s="621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3">
      <c r="A207" s="621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3">
      <c r="A208" s="621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3">
      <c r="A209" s="621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3">
      <c r="A210" s="621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3">
      <c r="A211" s="621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3">
      <c r="A212" s="620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3">
      <c r="A213" s="621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3">
      <c r="A214" s="621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3">
      <c r="A215" s="621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3">
      <c r="A216" s="621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3">
      <c r="A217" s="621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3">
      <c r="A218" s="621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3">
      <c r="A219" s="621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3">
      <c r="A220" s="621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3">
      <c r="A221" s="621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3">
      <c r="A222" s="621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3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3">
      <c r="A224" s="620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3">
      <c r="A225" s="621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3">
      <c r="A226" s="621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3">
      <c r="A227" s="621"/>
      <c r="B227" s="421" t="s">
        <v>665</v>
      </c>
      <c r="C227" s="65"/>
      <c r="D227" s="66"/>
      <c r="E227" s="65"/>
      <c r="F227" s="101"/>
      <c r="G227" s="65"/>
      <c r="H227" s="89"/>
      <c r="I227" s="65"/>
      <c r="J227" s="101"/>
      <c r="K227" s="65"/>
      <c r="L227" s="101"/>
      <c r="M227" s="89"/>
      <c r="N227" s="89"/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3">
      <c r="A228" s="621"/>
      <c r="B228" s="421" t="s">
        <v>666</v>
      </c>
      <c r="C228" s="65"/>
      <c r="D228" s="66"/>
      <c r="E228" s="65"/>
      <c r="F228" s="101"/>
      <c r="G228" s="89"/>
      <c r="H228" s="89"/>
      <c r="I228" s="65"/>
      <c r="J228" s="101"/>
      <c r="K228" s="65"/>
      <c r="L228" s="101"/>
      <c r="M228" s="89"/>
      <c r="N228" s="89"/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3">
      <c r="A229" s="621"/>
      <c r="B229" s="421" t="s">
        <v>667</v>
      </c>
      <c r="C229" s="65"/>
      <c r="D229" s="66"/>
      <c r="E229" s="65"/>
      <c r="F229" s="101"/>
      <c r="G229" s="89"/>
      <c r="H229" s="89"/>
      <c r="I229" s="65"/>
      <c r="J229" s="101"/>
      <c r="K229" s="65"/>
      <c r="L229" s="101"/>
      <c r="M229" s="89"/>
      <c r="N229" s="89"/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3">
      <c r="A230" s="621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3">
      <c r="A231" s="621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3">
      <c r="A232" s="621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3">
      <c r="A233" s="621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3">
      <c r="A234" s="621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3">
      <c r="A235" s="621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3">
      <c r="A236" s="620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3">
      <c r="A237" s="621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3">
      <c r="A238" s="621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3">
      <c r="A239" s="621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3">
      <c r="A240" s="621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3">
      <c r="A241" s="621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3">
      <c r="A242" s="621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3">
      <c r="A243" s="621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3">
      <c r="A244" s="621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3">
      <c r="A245" s="621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3">
      <c r="A246" s="621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3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ht="13" x14ac:dyDescent="0.3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3">
      <c r="A249" s="151"/>
      <c r="B249" s="190"/>
      <c r="C249" s="617" t="s">
        <v>159</v>
      </c>
      <c r="D249" s="617"/>
      <c r="E249" s="617"/>
      <c r="F249" s="617"/>
      <c r="G249" s="534"/>
      <c r="H249" s="534"/>
      <c r="I249" s="617" t="s">
        <v>160</v>
      </c>
      <c r="J249" s="617"/>
      <c r="K249" s="617"/>
      <c r="L249" s="617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ht="13" x14ac:dyDescent="0.3">
      <c r="A250" s="151"/>
      <c r="B250" s="191"/>
      <c r="C250" s="618" t="s">
        <v>157</v>
      </c>
      <c r="D250" s="618"/>
      <c r="E250" s="618" t="s">
        <v>158</v>
      </c>
      <c r="F250" s="618"/>
      <c r="G250" s="616" t="s">
        <v>161</v>
      </c>
      <c r="H250" s="616"/>
      <c r="I250" s="619" t="s">
        <v>157</v>
      </c>
      <c r="J250" s="619"/>
      <c r="K250" s="619" t="s">
        <v>158</v>
      </c>
      <c r="L250" s="619"/>
      <c r="M250" s="616" t="s">
        <v>161</v>
      </c>
      <c r="N250" s="616"/>
      <c r="O250" s="90"/>
      <c r="P250" s="90"/>
      <c r="R250" s="88"/>
      <c r="S250" s="29"/>
      <c r="T250" s="66"/>
      <c r="V250" s="66"/>
      <c r="W250" s="90"/>
      <c r="X250" s="90"/>
    </row>
    <row r="251" spans="1:31" ht="13" x14ac:dyDescent="0.3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ht="13" x14ac:dyDescent="0.3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t="13" hidden="1" x14ac:dyDescent="0.3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92">(C253-E253)/C253</f>
        <v>-0.93846153846153846</v>
      </c>
      <c r="H253" s="520">
        <f t="shared" si="92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t="13" hidden="1" x14ac:dyDescent="0.3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92"/>
        <v>-9.7402597402597407E-2</v>
      </c>
      <c r="H254" s="520">
        <f t="shared" si="92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5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92"/>
        <v>-0.23200000000000001</v>
      </c>
      <c r="H255" s="520">
        <f t="shared" si="92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93">(I255-K255)/I255</f>
        <v>-0.65714285714285714</v>
      </c>
      <c r="N255" s="520">
        <f t="shared" si="93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5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92"/>
        <v>-0.22789783889980353</v>
      </c>
      <c r="H256" s="520">
        <f t="shared" si="92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93"/>
        <v>-9.375E-2</v>
      </c>
      <c r="N256" s="520">
        <f t="shared" si="93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5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92"/>
        <v>0.12991452991452992</v>
      </c>
      <c r="H257" s="520">
        <f t="shared" si="92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93"/>
        <v>0.1111111111111111</v>
      </c>
      <c r="N257" s="520">
        <f t="shared" si="93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5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5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94">(C259-E259)/C259</f>
        <v>0.25642857142857145</v>
      </c>
      <c r="H259" s="520">
        <f t="shared" si="94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95">(I259-K259)/I259</f>
        <v>0.10169491525423729</v>
      </c>
      <c r="N259" s="520">
        <f t="shared" si="95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5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94"/>
        <v>-0.13636363636363635</v>
      </c>
      <c r="H260" s="520">
        <f t="shared" si="94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95"/>
        <v>-5.3571428571428568E-2</v>
      </c>
      <c r="N260" s="520">
        <f t="shared" si="95"/>
        <v>1.7162636183240508E-2</v>
      </c>
      <c r="O260" s="90"/>
      <c r="P260" s="90"/>
    </row>
    <row r="261" spans="1:25" hidden="1" x14ac:dyDescent="0.25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96">(C261-E261)/C261</f>
        <v>0.16190476190476191</v>
      </c>
      <c r="H261" s="520">
        <f t="shared" si="94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95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5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96"/>
        <v>0.14881297046902142</v>
      </c>
      <c r="H262" s="520">
        <f t="shared" ref="H262:H267" si="97">(D262-F262)/D262</f>
        <v>0.18657433496875203</v>
      </c>
      <c r="I262" s="105">
        <f>SUM(I119:I130)</f>
        <v>51</v>
      </c>
      <c r="J262" s="115">
        <f>SUM(J119:J249)</f>
        <v>1571595127.579</v>
      </c>
      <c r="K262" s="105">
        <f>SUM(K119:K130)</f>
        <v>75</v>
      </c>
      <c r="L262" s="115">
        <f>SUM(L119:L130)</f>
        <v>105192185.28999999</v>
      </c>
      <c r="M262" s="520">
        <f t="shared" ref="M262:N264" si="98">(I262-K262)/I262</f>
        <v>-0.47058823529411764</v>
      </c>
      <c r="N262" s="520">
        <f t="shared" si="98"/>
        <v>0.93306661274011093</v>
      </c>
      <c r="O262" s="90"/>
      <c r="P262" s="90"/>
    </row>
    <row r="263" spans="1:25" x14ac:dyDescent="0.25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4221854890.3200006</v>
      </c>
      <c r="G263" s="520">
        <f t="shared" si="96"/>
        <v>0.28458989229494613</v>
      </c>
      <c r="H263" s="520">
        <f t="shared" si="97"/>
        <v>-7.8817956540437697</v>
      </c>
      <c r="I263" s="105">
        <f>SUM(I131:I142)</f>
        <v>80</v>
      </c>
      <c r="J263" s="115">
        <f>SUM(J131:J250)</f>
        <v>1498966070.9790001</v>
      </c>
      <c r="K263" s="105">
        <f>SUM(K131:K142)</f>
        <v>51</v>
      </c>
      <c r="L263" s="115">
        <f>SUM(L131:L250)</f>
        <v>1418568436.539</v>
      </c>
      <c r="M263" s="520">
        <f t="shared" si="98"/>
        <v>0.36249999999999999</v>
      </c>
      <c r="N263" s="520">
        <f t="shared" si="98"/>
        <v>5.3635393086309824E-2</v>
      </c>
      <c r="O263" s="90"/>
      <c r="P263" s="90"/>
    </row>
    <row r="264" spans="1:25" x14ac:dyDescent="0.25">
      <c r="A264" s="105"/>
      <c r="B264" s="211">
        <v>2018</v>
      </c>
      <c r="C264" s="526">
        <f>SUM(C143:C249)</f>
        <v>17448</v>
      </c>
      <c r="D264" s="123">
        <f>SUM(D143:D249)</f>
        <v>3731404610.8100009</v>
      </c>
      <c r="E264" s="124">
        <f>SUM(E143:E249)</f>
        <v>18413</v>
      </c>
      <c r="F264" s="123">
        <f>SUM(F143:F251)</f>
        <v>3855234512.2200012</v>
      </c>
      <c r="G264" s="520">
        <f t="shared" si="96"/>
        <v>-5.5307198532783125E-2</v>
      </c>
      <c r="H264" s="520">
        <f t="shared" si="97"/>
        <v>-3.3185868145003912E-2</v>
      </c>
      <c r="I264" s="105">
        <f>SUM(I143:I249)</f>
        <v>591</v>
      </c>
      <c r="J264" s="115">
        <f>SUM(J143:J251)</f>
        <v>1356245648.819</v>
      </c>
      <c r="K264" s="105">
        <f>SUM(K143:K249)</f>
        <v>612</v>
      </c>
      <c r="L264" s="115">
        <f>SUM(L143:L251)</f>
        <v>1345939379.9390001</v>
      </c>
      <c r="M264" s="520">
        <f t="shared" si="98"/>
        <v>-3.553299492385787E-2</v>
      </c>
      <c r="N264" s="537">
        <f t="shared" si="98"/>
        <v>7.5991166415718516E-3</v>
      </c>
      <c r="O264" s="90"/>
      <c r="P264" s="90"/>
    </row>
    <row r="265" spans="1:25" x14ac:dyDescent="0.25">
      <c r="A265" s="105"/>
      <c r="B265" s="210">
        <v>2019</v>
      </c>
      <c r="C265" s="526">
        <f t="shared" ref="C265:F266" si="99">SUM(C155:C166)</f>
        <v>3024</v>
      </c>
      <c r="D265" s="524">
        <f t="shared" si="99"/>
        <v>602250355.85000002</v>
      </c>
      <c r="E265" s="526">
        <f t="shared" si="99"/>
        <v>3137</v>
      </c>
      <c r="F265" s="500">
        <f t="shared" si="99"/>
        <v>593981144.35000002</v>
      </c>
      <c r="G265" s="520">
        <f t="shared" si="96"/>
        <v>-3.7367724867724869E-2</v>
      </c>
      <c r="H265" s="520">
        <f t="shared" si="97"/>
        <v>1.3730521567445246E-2</v>
      </c>
      <c r="I265" s="124">
        <f t="shared" ref="I265:L266" si="100">SUM(I155:I166)</f>
        <v>68</v>
      </c>
      <c r="J265" s="500">
        <f t="shared" si="100"/>
        <v>163801963.78999999</v>
      </c>
      <c r="K265" s="124">
        <f t="shared" si="100"/>
        <v>108</v>
      </c>
      <c r="L265" s="500">
        <f t="shared" si="100"/>
        <v>154033146.99000001</v>
      </c>
      <c r="M265" s="520">
        <f t="shared" ref="M265:N267" si="101">(I265-K265)/I265</f>
        <v>-0.58823529411764708</v>
      </c>
      <c r="N265" s="520">
        <f t="shared" si="101"/>
        <v>5.9637971206034847E-2</v>
      </c>
      <c r="O265" s="90"/>
      <c r="P265" s="90"/>
    </row>
    <row r="266" spans="1:25" x14ac:dyDescent="0.25">
      <c r="A266" s="105"/>
      <c r="B266" s="211">
        <v>2020</v>
      </c>
      <c r="C266" s="526">
        <f t="shared" si="99"/>
        <v>2943</v>
      </c>
      <c r="D266" s="524">
        <f t="shared" si="99"/>
        <v>589695858.70999992</v>
      </c>
      <c r="E266" s="526">
        <f t="shared" si="99"/>
        <v>3271</v>
      </c>
      <c r="F266" s="500">
        <f t="shared" si="99"/>
        <v>615492757.96000004</v>
      </c>
      <c r="G266" s="520">
        <f t="shared" si="96"/>
        <v>-0.11145090044172613</v>
      </c>
      <c r="H266" s="520">
        <f t="shared" si="97"/>
        <v>-4.374610889490152E-2</v>
      </c>
      <c r="I266" s="124">
        <f t="shared" si="100"/>
        <v>60</v>
      </c>
      <c r="J266" s="500">
        <f t="shared" si="100"/>
        <v>151274416.78999999</v>
      </c>
      <c r="K266" s="124">
        <f t="shared" si="100"/>
        <v>104</v>
      </c>
      <c r="L266" s="500">
        <f t="shared" si="100"/>
        <v>141886718.99000001</v>
      </c>
      <c r="M266" s="520">
        <f t="shared" si="101"/>
        <v>-0.73333333333333328</v>
      </c>
      <c r="N266" s="520">
        <f t="shared" si="101"/>
        <v>6.2057405337956367E-2</v>
      </c>
      <c r="O266" s="90"/>
      <c r="P266" s="90"/>
    </row>
    <row r="267" spans="1:25" x14ac:dyDescent="0.25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96"/>
        <v>-0.10972477064220183</v>
      </c>
      <c r="H267" s="520">
        <f t="shared" si="97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01"/>
        <v>0.34090909090909088</v>
      </c>
      <c r="N267" s="520">
        <f t="shared" si="101"/>
        <v>0.47042078953156369</v>
      </c>
      <c r="O267" s="90"/>
      <c r="P267" s="90"/>
    </row>
    <row r="268" spans="1:25" x14ac:dyDescent="0.25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02">(C268-E268)/C268</f>
        <v>-2.5985275010827199E-2</v>
      </c>
      <c r="H268" s="520">
        <f t="shared" si="102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03">(I268-K268)/I268</f>
        <v>0.26666666666666666</v>
      </c>
      <c r="N268" s="520">
        <f t="shared" si="103"/>
        <v>0.35356608089248914</v>
      </c>
      <c r="O268" s="90"/>
      <c r="P268" s="90"/>
    </row>
    <row r="269" spans="1:25" x14ac:dyDescent="0.25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02"/>
        <v>5.9040590405904057E-2</v>
      </c>
      <c r="H269" s="520">
        <f t="shared" si="102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03"/>
        <v>0.16279069767441862</v>
      </c>
      <c r="N269" s="520">
        <f t="shared" si="103"/>
        <v>-0.96330124800790906</v>
      </c>
      <c r="O269" s="90"/>
      <c r="P269" s="90"/>
    </row>
    <row r="270" spans="1:25" ht="13" x14ac:dyDescent="0.3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02"/>
        <v>-0.31166797180892719</v>
      </c>
      <c r="H270" s="520">
        <f t="shared" si="102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03"/>
        <v>-0.5</v>
      </c>
      <c r="N270" s="520">
        <f t="shared" si="103"/>
        <v>6.4778603529684523E-2</v>
      </c>
      <c r="O270" s="90"/>
      <c r="P270" s="90"/>
    </row>
    <row r="271" spans="1:25" ht="13" x14ac:dyDescent="0.3">
      <c r="A271" s="105"/>
      <c r="B271" s="531">
        <v>2025</v>
      </c>
      <c r="C271" s="526"/>
      <c r="D271" s="524"/>
      <c r="E271" s="526"/>
      <c r="F271" s="524"/>
      <c r="G271" s="520"/>
      <c r="H271" s="520"/>
      <c r="I271" s="526"/>
      <c r="J271" s="524"/>
      <c r="K271" s="526"/>
      <c r="L271" s="524"/>
      <c r="M271" s="520"/>
      <c r="N271" s="520"/>
      <c r="O271" s="90"/>
      <c r="P271" s="90"/>
    </row>
    <row r="272" spans="1:25" ht="13" x14ac:dyDescent="0.3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ht="13" x14ac:dyDescent="0.3">
      <c r="A273" s="105"/>
      <c r="B273" s="105"/>
      <c r="C273" s="617" t="s">
        <v>159</v>
      </c>
      <c r="D273" s="617"/>
      <c r="E273" s="617"/>
      <c r="F273" s="617"/>
      <c r="I273" s="617" t="s">
        <v>160</v>
      </c>
      <c r="J273" s="617"/>
      <c r="K273" s="617"/>
      <c r="L273" s="617"/>
      <c r="M273" s="61"/>
      <c r="N273" s="61"/>
    </row>
    <row r="274" spans="1:15" ht="13" x14ac:dyDescent="0.3">
      <c r="A274" s="105"/>
      <c r="B274" s="105"/>
      <c r="C274" s="618" t="s">
        <v>157</v>
      </c>
      <c r="D274" s="618"/>
      <c r="E274" s="618" t="s">
        <v>158</v>
      </c>
      <c r="F274" s="618"/>
      <c r="G274" s="616" t="s">
        <v>161</v>
      </c>
      <c r="H274" s="616"/>
      <c r="I274" s="619" t="s">
        <v>157</v>
      </c>
      <c r="J274" s="619"/>
      <c r="K274" s="619" t="s">
        <v>158</v>
      </c>
      <c r="L274" s="619"/>
      <c r="M274" s="616" t="s">
        <v>161</v>
      </c>
      <c r="N274" s="616"/>
      <c r="O274" s="534"/>
    </row>
    <row r="275" spans="1:15" x14ac:dyDescent="0.25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ht="13" x14ac:dyDescent="0.3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5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04">(C277-E277)/C277</f>
        <v>-1.4404624277456648</v>
      </c>
      <c r="H277" s="520">
        <f t="shared" si="104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05">(I277-K277)/I277</f>
        <v>3.2786885245901641E-2</v>
      </c>
      <c r="N277" s="520">
        <f t="shared" ref="N277:N294" si="106">(J277-L277)/J277</f>
        <v>0.24043531611635394</v>
      </c>
      <c r="O277" s="534"/>
    </row>
    <row r="278" spans="1:15" hidden="1" x14ac:dyDescent="0.25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04"/>
        <v>-6.0049019607843139E-2</v>
      </c>
      <c r="H278" s="520">
        <f t="shared" si="104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05"/>
        <v>-1.0677966101694916</v>
      </c>
      <c r="N278" s="520">
        <f t="shared" si="106"/>
        <v>-1.0602966320811917</v>
      </c>
      <c r="O278" s="534"/>
    </row>
    <row r="279" spans="1:15" hidden="1" x14ac:dyDescent="0.25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04"/>
        <v>-0.45454545454545453</v>
      </c>
      <c r="H279" s="520">
        <f t="shared" si="104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05"/>
        <v>-0.37209302325581395</v>
      </c>
      <c r="N279" s="520">
        <f t="shared" si="106"/>
        <v>-0.59307470800285023</v>
      </c>
      <c r="O279" s="534"/>
    </row>
    <row r="280" spans="1:15" hidden="1" x14ac:dyDescent="0.25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07">(C280-E280)/C280</f>
        <v>1.7793594306049821E-3</v>
      </c>
      <c r="H280" s="520">
        <f t="shared" si="107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08">(I280-K280)/I280</f>
        <v>-0.43333333333333335</v>
      </c>
      <c r="N280" s="520">
        <f t="shared" si="106"/>
        <v>-1.1651179169035533</v>
      </c>
      <c r="O280" s="534"/>
    </row>
    <row r="281" spans="1:15" hidden="1" x14ac:dyDescent="0.25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07"/>
        <v>-5.8380414312617701E-2</v>
      </c>
      <c r="H281" s="520">
        <f t="shared" si="107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08"/>
        <v>0.26829268292682928</v>
      </c>
      <c r="N281" s="520">
        <f t="shared" si="106"/>
        <v>0.64239298440633097</v>
      </c>
      <c r="O281" s="534"/>
    </row>
    <row r="282" spans="1:15" hidden="1" x14ac:dyDescent="0.25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07"/>
        <v>0.43208556149732619</v>
      </c>
      <c r="H282" s="520">
        <f t="shared" si="107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08"/>
        <v>0.14583333333333334</v>
      </c>
      <c r="N282" s="520">
        <f t="shared" si="106"/>
        <v>0.27338800854890627</v>
      </c>
      <c r="O282" s="534"/>
    </row>
    <row r="283" spans="1:15" hidden="1" x14ac:dyDescent="0.25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09">(C283-E283)/C283</f>
        <v>0.28297546012269936</v>
      </c>
      <c r="H283" s="520">
        <f t="shared" si="109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10">(I283-K283)/I283</f>
        <v>0.04</v>
      </c>
      <c r="N283" s="520">
        <f t="shared" si="106"/>
        <v>-0.26569977852839283</v>
      </c>
      <c r="O283" s="534"/>
    </row>
    <row r="284" spans="1:15" hidden="1" x14ac:dyDescent="0.25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09"/>
        <v>4.7479912344777213E-2</v>
      </c>
      <c r="H284" s="520">
        <f t="shared" si="109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10"/>
        <v>7.407407407407407E-2</v>
      </c>
      <c r="N284" s="520">
        <f t="shared" si="106"/>
        <v>-3.5289322444764654E-2</v>
      </c>
      <c r="O284" s="534"/>
    </row>
    <row r="285" spans="1:15" hidden="1" x14ac:dyDescent="0.25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09"/>
        <v>4.9305555555555554E-2</v>
      </c>
      <c r="H285" s="520">
        <f t="shared" si="109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10"/>
        <v>0.20588235294117646</v>
      </c>
      <c r="N285" s="520">
        <f t="shared" si="106"/>
        <v>0.3015925516259888</v>
      </c>
      <c r="O285" s="534"/>
    </row>
    <row r="286" spans="1:15" hidden="1" x14ac:dyDescent="0.25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11">(C286-E286)/C286</f>
        <v>7.4550128534704371E-2</v>
      </c>
      <c r="H286" s="520">
        <f t="shared" si="111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12">(I286-K286)/I286</f>
        <v>-3.0303030303030304E-2</v>
      </c>
      <c r="N286" s="520">
        <f t="shared" si="106"/>
        <v>-0.10519593536581243</v>
      </c>
      <c r="O286" s="534"/>
    </row>
    <row r="287" spans="1:15" x14ac:dyDescent="0.25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11"/>
        <v>0.28689275893675525</v>
      </c>
      <c r="H287" s="520">
        <f t="shared" si="111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12"/>
        <v>0.16455696202531644</v>
      </c>
      <c r="N287" s="520">
        <f t="shared" si="106"/>
        <v>0.45004549214396056</v>
      </c>
      <c r="O287" s="534"/>
    </row>
    <row r="288" spans="1:15" x14ac:dyDescent="0.25">
      <c r="A288" s="105"/>
      <c r="B288" s="211" t="s">
        <v>394</v>
      </c>
      <c r="C288" s="526">
        <f t="shared" ref="C288:F290" si="113">SUM(C140:C151)</f>
        <v>3044</v>
      </c>
      <c r="D288" s="123">
        <f t="shared" si="113"/>
        <v>565669330.77999997</v>
      </c>
      <c r="E288" s="124">
        <f t="shared" si="113"/>
        <v>2182</v>
      </c>
      <c r="F288" s="123">
        <f t="shared" si="113"/>
        <v>435729574.30000007</v>
      </c>
      <c r="G288" s="520">
        <f t="shared" si="111"/>
        <v>0.28318002628120892</v>
      </c>
      <c r="H288" s="520">
        <f t="shared" si="111"/>
        <v>0.22970974279412729</v>
      </c>
      <c r="I288" s="105">
        <f t="shared" ref="I288:L290" si="114">SUM(I140:I151)</f>
        <v>79</v>
      </c>
      <c r="J288" s="115">
        <f t="shared" si="114"/>
        <v>119827840.27</v>
      </c>
      <c r="K288" s="105">
        <f t="shared" si="114"/>
        <v>79</v>
      </c>
      <c r="L288" s="115">
        <f t="shared" si="114"/>
        <v>152909654.16</v>
      </c>
      <c r="M288" s="520">
        <f t="shared" si="112"/>
        <v>0</v>
      </c>
      <c r="N288" s="520">
        <f t="shared" si="106"/>
        <v>-0.27607786150079128</v>
      </c>
      <c r="O288" s="534"/>
    </row>
    <row r="289" spans="1:15" x14ac:dyDescent="0.25">
      <c r="A289" s="105"/>
      <c r="B289" s="210" t="s">
        <v>419</v>
      </c>
      <c r="C289" s="526">
        <f t="shared" si="113"/>
        <v>2917</v>
      </c>
      <c r="D289" s="123">
        <f t="shared" si="113"/>
        <v>549354680.15999997</v>
      </c>
      <c r="E289" s="526">
        <f t="shared" si="113"/>
        <v>2259</v>
      </c>
      <c r="F289" s="123">
        <f t="shared" si="113"/>
        <v>449868429.35000002</v>
      </c>
      <c r="G289" s="521">
        <f t="shared" ref="G289:H291" si="115">(C289-E289)/C289</f>
        <v>0.22557422008913267</v>
      </c>
      <c r="H289" s="521">
        <f t="shared" si="115"/>
        <v>0.18109657458643019</v>
      </c>
      <c r="I289" s="526">
        <f t="shared" si="114"/>
        <v>94</v>
      </c>
      <c r="J289" s="500">
        <f t="shared" si="114"/>
        <v>139656528.30000001</v>
      </c>
      <c r="K289" s="526">
        <f t="shared" si="114"/>
        <v>80</v>
      </c>
      <c r="L289" s="500">
        <f t="shared" si="114"/>
        <v>147112955.16</v>
      </c>
      <c r="M289" s="521">
        <f t="shared" ref="M289:M291" si="116">(I289-K289)/I289</f>
        <v>0.14893617021276595</v>
      </c>
      <c r="N289" s="521">
        <f t="shared" si="106"/>
        <v>-5.339118013862288E-2</v>
      </c>
      <c r="O289" s="534"/>
    </row>
    <row r="290" spans="1:15" x14ac:dyDescent="0.25">
      <c r="A290" s="105"/>
      <c r="B290" s="210" t="s">
        <v>534</v>
      </c>
      <c r="C290" s="526">
        <f t="shared" si="113"/>
        <v>2943</v>
      </c>
      <c r="D290" s="123">
        <f t="shared" si="113"/>
        <v>553223983.72000003</v>
      </c>
      <c r="E290" s="526">
        <f t="shared" si="113"/>
        <v>2297</v>
      </c>
      <c r="F290" s="123">
        <f t="shared" si="113"/>
        <v>458762857.50999999</v>
      </c>
      <c r="G290" s="520">
        <f t="shared" si="115"/>
        <v>0.21950390757730207</v>
      </c>
      <c r="H290" s="520">
        <f t="shared" si="115"/>
        <v>0.17074662160310297</v>
      </c>
      <c r="I290" s="526">
        <f t="shared" si="114"/>
        <v>101</v>
      </c>
      <c r="J290" s="500">
        <f t="shared" si="114"/>
        <v>134997090.30000001</v>
      </c>
      <c r="K290" s="526">
        <f t="shared" si="114"/>
        <v>86</v>
      </c>
      <c r="L290" s="500">
        <f t="shared" si="114"/>
        <v>150273254.56</v>
      </c>
      <c r="M290" s="520">
        <f t="shared" si="116"/>
        <v>0.14851485148514851</v>
      </c>
      <c r="N290" s="520">
        <f t="shared" si="106"/>
        <v>-0.11315921125449611</v>
      </c>
      <c r="O290" s="534"/>
    </row>
    <row r="291" spans="1:15" x14ac:dyDescent="0.25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15"/>
        <v>6.2843676355066776E-3</v>
      </c>
      <c r="H291" s="535">
        <f t="shared" si="115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16"/>
        <v>0.23809523809523808</v>
      </c>
      <c r="N291" s="535">
        <f t="shared" si="106"/>
        <v>0.4192563972980724</v>
      </c>
      <c r="O291" s="534"/>
    </row>
    <row r="292" spans="1:15" x14ac:dyDescent="0.25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17">(C292-E292)/C292</f>
        <v>-0.11179110567115463</v>
      </c>
      <c r="H292" s="535">
        <f t="shared" si="117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18">(I292-K292)/I292</f>
        <v>0.16981132075471697</v>
      </c>
      <c r="N292" s="535">
        <f t="shared" si="106"/>
        <v>0.17508523705980536</v>
      </c>
      <c r="O292" s="534"/>
    </row>
    <row r="293" spans="1:15" x14ac:dyDescent="0.25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17"/>
        <v>-7.477820025348543E-2</v>
      </c>
      <c r="H293" s="535">
        <f t="shared" si="117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18"/>
        <v>0.11956521739130435</v>
      </c>
      <c r="N293" s="535">
        <f t="shared" si="106"/>
        <v>-0.63394031400754913</v>
      </c>
      <c r="O293" s="534"/>
    </row>
    <row r="294" spans="1:15" ht="13" x14ac:dyDescent="0.3">
      <c r="A294" s="105"/>
      <c r="B294" s="531" t="s">
        <v>626</v>
      </c>
      <c r="C294" s="526">
        <f t="shared" ref="C294:F295" si="119">SUM(C212:C223)</f>
        <v>1661</v>
      </c>
      <c r="D294" s="524">
        <f t="shared" si="119"/>
        <v>350012726.99000001</v>
      </c>
      <c r="E294" s="526">
        <f t="shared" si="119"/>
        <v>2336</v>
      </c>
      <c r="F294" s="524">
        <f t="shared" si="119"/>
        <v>576224190.19000006</v>
      </c>
      <c r="G294" s="535">
        <f t="shared" si="117"/>
        <v>-0.40638169777242628</v>
      </c>
      <c r="H294" s="535">
        <f t="shared" si="117"/>
        <v>-0.64629496517268925</v>
      </c>
      <c r="I294" s="526">
        <f t="shared" ref="I294:L295" si="120">SUM(I212:I223)</f>
        <v>66</v>
      </c>
      <c r="J294" s="524">
        <f t="shared" si="120"/>
        <v>123505829.81</v>
      </c>
      <c r="K294" s="526">
        <f t="shared" si="120"/>
        <v>86</v>
      </c>
      <c r="L294" s="524">
        <f t="shared" si="120"/>
        <v>134623414.68900001</v>
      </c>
      <c r="M294" s="535">
        <f t="shared" si="118"/>
        <v>-0.30303030303030304</v>
      </c>
      <c r="N294" s="535">
        <f t="shared" si="106"/>
        <v>-9.0016680962373821E-2</v>
      </c>
      <c r="O294" s="534"/>
    </row>
    <row r="295" spans="1:15" ht="13" x14ac:dyDescent="0.3">
      <c r="A295" s="105"/>
      <c r="B295" s="531" t="s">
        <v>659</v>
      </c>
      <c r="C295" s="526">
        <f t="shared" si="119"/>
        <v>1554</v>
      </c>
      <c r="D295" s="524">
        <f t="shared" si="119"/>
        <v>326246886.88000005</v>
      </c>
      <c r="E295" s="526">
        <f t="shared" si="119"/>
        <v>2356</v>
      </c>
      <c r="F295" s="524">
        <f t="shared" si="119"/>
        <v>581865199.49000001</v>
      </c>
      <c r="G295" s="535">
        <f t="shared" ref="G295" si="121">(C295-E295)/C295</f>
        <v>-0.51608751608751613</v>
      </c>
      <c r="H295" s="535">
        <f t="shared" ref="H295" si="122">(D295-F295)/D295</f>
        <v>-0.78351188283988538</v>
      </c>
      <c r="I295" s="526">
        <f t="shared" si="120"/>
        <v>66</v>
      </c>
      <c r="J295" s="524">
        <f t="shared" si="120"/>
        <v>150038330.81</v>
      </c>
      <c r="K295" s="526">
        <f t="shared" si="120"/>
        <v>86</v>
      </c>
      <c r="L295" s="524">
        <f t="shared" si="120"/>
        <v>128832289.98899999</v>
      </c>
      <c r="M295" s="535">
        <f t="shared" ref="M295" si="123">(I295-K295)/I295</f>
        <v>-0.30303030303030304</v>
      </c>
      <c r="N295" s="535">
        <f t="shared" ref="N295" si="124">(J295-L295)/J295</f>
        <v>0.14133748827060821</v>
      </c>
      <c r="O295" s="534"/>
    </row>
    <row r="296" spans="1:15" ht="13" x14ac:dyDescent="0.3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5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ht="13" x14ac:dyDescent="0.3">
      <c r="A298" s="105"/>
      <c r="B298" s="126" t="s">
        <v>220</v>
      </c>
      <c r="C298" s="618" t="s">
        <v>157</v>
      </c>
      <c r="D298" s="618"/>
      <c r="E298" s="618" t="s">
        <v>158</v>
      </c>
      <c r="F298" s="618"/>
      <c r="G298" s="616" t="s">
        <v>161</v>
      </c>
      <c r="H298" s="616"/>
      <c r="I298" s="108"/>
      <c r="J298" s="108"/>
      <c r="K298" s="108"/>
      <c r="L298" s="108"/>
    </row>
    <row r="299" spans="1:15" ht="13" x14ac:dyDescent="0.3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ht="13" x14ac:dyDescent="0.3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5">
      <c r="A301" s="105"/>
      <c r="B301" s="105">
        <v>2007</v>
      </c>
      <c r="C301" s="120">
        <f t="shared" ref="C301:C318" si="125">SUM(C253,I253)</f>
        <v>952</v>
      </c>
      <c r="D301" s="115">
        <f t="shared" ref="D301:D318" si="126">SUM(D253,J253)</f>
        <v>291727545</v>
      </c>
      <c r="E301" s="120">
        <f t="shared" ref="E301:E318" si="127">SUM(E253,K253)</f>
        <v>1749</v>
      </c>
      <c r="F301" s="115">
        <f t="shared" ref="F301:F318" si="128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5">
      <c r="A302" s="105"/>
      <c r="B302" s="105">
        <v>2008</v>
      </c>
      <c r="C302" s="120">
        <f t="shared" si="125"/>
        <v>828</v>
      </c>
      <c r="D302" s="115">
        <f t="shared" si="126"/>
        <v>228801922</v>
      </c>
      <c r="E302" s="120">
        <f t="shared" si="127"/>
        <v>952</v>
      </c>
      <c r="F302" s="115">
        <f t="shared" si="128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5">
      <c r="A303" s="105"/>
      <c r="B303" s="105">
        <v>2009</v>
      </c>
      <c r="C303" s="120">
        <f t="shared" si="125"/>
        <v>660</v>
      </c>
      <c r="D303" s="115">
        <f t="shared" si="126"/>
        <v>172705843</v>
      </c>
      <c r="E303" s="120">
        <f t="shared" si="127"/>
        <v>828</v>
      </c>
      <c r="F303" s="115">
        <f t="shared" si="128"/>
        <v>228801922</v>
      </c>
      <c r="G303" s="520">
        <f t="shared" ref="G303:H305" si="129">(C303-E303)/C303</f>
        <v>-0.25454545454545452</v>
      </c>
      <c r="H303" s="520">
        <f t="shared" si="129"/>
        <v>-0.32480707094548039</v>
      </c>
      <c r="I303" s="105"/>
      <c r="J303" s="105"/>
      <c r="K303" s="105"/>
      <c r="L303" s="105"/>
    </row>
    <row r="304" spans="1:15" hidden="1" x14ac:dyDescent="0.25">
      <c r="A304" s="105"/>
      <c r="B304" s="120">
        <v>2010</v>
      </c>
      <c r="C304" s="120">
        <f t="shared" si="125"/>
        <v>541</v>
      </c>
      <c r="D304" s="115">
        <f t="shared" si="126"/>
        <v>149698746</v>
      </c>
      <c r="E304" s="120">
        <f t="shared" si="127"/>
        <v>660</v>
      </c>
      <c r="F304" s="115">
        <f t="shared" si="128"/>
        <v>172705843</v>
      </c>
      <c r="G304" s="520">
        <f t="shared" si="129"/>
        <v>-0.21996303142329021</v>
      </c>
      <c r="H304" s="520">
        <f t="shared" si="129"/>
        <v>-0.15368931012955847</v>
      </c>
      <c r="I304" s="105"/>
      <c r="J304" s="105"/>
      <c r="K304" s="105"/>
      <c r="L304" s="105"/>
    </row>
    <row r="305" spans="1:12" hidden="1" x14ac:dyDescent="0.25">
      <c r="A305" s="105"/>
      <c r="B305" s="210">
        <v>2011</v>
      </c>
      <c r="C305" s="526">
        <f t="shared" si="125"/>
        <v>621</v>
      </c>
      <c r="D305" s="123">
        <f t="shared" si="126"/>
        <v>186450469</v>
      </c>
      <c r="E305" s="526">
        <f t="shared" si="127"/>
        <v>541</v>
      </c>
      <c r="F305" s="123">
        <f t="shared" si="128"/>
        <v>149698746</v>
      </c>
      <c r="G305" s="520">
        <f t="shared" si="129"/>
        <v>0.1288244766505636</v>
      </c>
      <c r="H305" s="520">
        <f t="shared" si="129"/>
        <v>0.19711252643724914</v>
      </c>
      <c r="I305" s="105"/>
      <c r="J305" s="105"/>
      <c r="K305" s="105"/>
      <c r="L305" s="105"/>
    </row>
    <row r="306" spans="1:12" hidden="1" x14ac:dyDescent="0.25">
      <c r="A306" s="105"/>
      <c r="B306" s="210">
        <v>2012</v>
      </c>
      <c r="C306" s="526">
        <f t="shared" si="125"/>
        <v>1094</v>
      </c>
      <c r="D306" s="123">
        <f t="shared" si="126"/>
        <v>318570422.37</v>
      </c>
      <c r="E306" s="526">
        <f t="shared" si="127"/>
        <v>621</v>
      </c>
      <c r="F306" s="123">
        <f t="shared" si="128"/>
        <v>186450469</v>
      </c>
      <c r="G306" s="520">
        <f t="shared" ref="G306:H308" si="130">(C306-E306)/C306</f>
        <v>0.43235831809872027</v>
      </c>
      <c r="H306" s="520">
        <f t="shared" si="130"/>
        <v>0.41472762093572763</v>
      </c>
      <c r="I306" s="105"/>
      <c r="J306" s="105"/>
      <c r="K306" s="105"/>
      <c r="L306" s="105"/>
    </row>
    <row r="307" spans="1:12" hidden="1" x14ac:dyDescent="0.25">
      <c r="A307" s="105"/>
      <c r="B307" s="211">
        <v>2013</v>
      </c>
      <c r="C307" s="527">
        <f t="shared" si="125"/>
        <v>1459</v>
      </c>
      <c r="D307" s="212">
        <f t="shared" si="126"/>
        <v>336291184.09000003</v>
      </c>
      <c r="E307" s="527">
        <f t="shared" si="127"/>
        <v>1094</v>
      </c>
      <c r="F307" s="212">
        <f t="shared" si="128"/>
        <v>318570422.37</v>
      </c>
      <c r="G307" s="520">
        <f t="shared" si="130"/>
        <v>0.25017135023989034</v>
      </c>
      <c r="H307" s="520">
        <f t="shared" si="130"/>
        <v>5.2694696020510322E-2</v>
      </c>
      <c r="I307" s="105"/>
      <c r="J307" s="105"/>
      <c r="K307" s="105"/>
      <c r="L307" s="105"/>
    </row>
    <row r="308" spans="1:12" hidden="1" x14ac:dyDescent="0.25">
      <c r="A308" s="105"/>
      <c r="B308" s="210">
        <v>2014</v>
      </c>
      <c r="C308" s="527">
        <f t="shared" si="125"/>
        <v>1288</v>
      </c>
      <c r="D308" s="525">
        <f t="shared" si="126"/>
        <v>308060039.94999999</v>
      </c>
      <c r="E308" s="527">
        <f t="shared" si="127"/>
        <v>1459</v>
      </c>
      <c r="F308" s="525">
        <f t="shared" si="128"/>
        <v>336291184.09000003</v>
      </c>
      <c r="G308" s="520">
        <f t="shared" si="130"/>
        <v>-0.13276397515527949</v>
      </c>
      <c r="H308" s="520">
        <f t="shared" si="130"/>
        <v>-9.164169473126775E-2</v>
      </c>
      <c r="I308" s="105"/>
      <c r="J308" s="105"/>
      <c r="K308" s="105"/>
      <c r="L308" s="105"/>
    </row>
    <row r="309" spans="1:12" hidden="1" x14ac:dyDescent="0.25">
      <c r="A309" s="105"/>
      <c r="B309" s="210">
        <v>2015</v>
      </c>
      <c r="C309" s="527">
        <f t="shared" si="125"/>
        <v>1545</v>
      </c>
      <c r="D309" s="525">
        <f t="shared" si="126"/>
        <v>403410610.15999997</v>
      </c>
      <c r="E309" s="527">
        <f t="shared" si="127"/>
        <v>1288</v>
      </c>
      <c r="F309" s="525">
        <f t="shared" si="128"/>
        <v>308060039.94999999</v>
      </c>
      <c r="G309" s="520">
        <f t="shared" ref="G309:H311" si="131">(C309-E309)/C309</f>
        <v>0.16634304207119741</v>
      </c>
      <c r="H309" s="520">
        <f t="shared" si="131"/>
        <v>0.23636108671554823</v>
      </c>
      <c r="I309" s="105"/>
      <c r="J309" s="105"/>
      <c r="K309" s="105"/>
      <c r="L309" s="105"/>
    </row>
    <row r="310" spans="1:12" hidden="1" x14ac:dyDescent="0.25">
      <c r="A310" s="105"/>
      <c r="B310" s="211">
        <v>2016</v>
      </c>
      <c r="C310" s="527">
        <f t="shared" si="125"/>
        <v>1778</v>
      </c>
      <c r="D310" s="525">
        <f t="shared" si="126"/>
        <v>1938215505.6789999</v>
      </c>
      <c r="E310" s="527">
        <f t="shared" si="127"/>
        <v>1545</v>
      </c>
      <c r="F310" s="525">
        <f t="shared" si="128"/>
        <v>403410610.15999997</v>
      </c>
      <c r="G310" s="520">
        <f t="shared" si="131"/>
        <v>0.13104611923509563</v>
      </c>
      <c r="H310" s="520">
        <f t="shared" si="131"/>
        <v>0.79186493505082334</v>
      </c>
      <c r="I310" s="105"/>
      <c r="J310" s="105"/>
      <c r="K310" s="105"/>
      <c r="L310" s="105"/>
    </row>
    <row r="311" spans="1:12" x14ac:dyDescent="0.25">
      <c r="A311" s="105"/>
      <c r="B311" s="211">
        <v>2017</v>
      </c>
      <c r="C311" s="527">
        <f t="shared" si="125"/>
        <v>2494</v>
      </c>
      <c r="D311" s="525">
        <f t="shared" si="126"/>
        <v>1974304060.5890002</v>
      </c>
      <c r="E311" s="527">
        <f t="shared" si="127"/>
        <v>1778</v>
      </c>
      <c r="F311" s="525">
        <f t="shared" si="128"/>
        <v>5640423326.8590012</v>
      </c>
      <c r="G311" s="520">
        <f t="shared" si="131"/>
        <v>0.28708901363271855</v>
      </c>
      <c r="H311" s="520">
        <f t="shared" si="131"/>
        <v>-1.8569172497048283</v>
      </c>
      <c r="I311" s="105"/>
      <c r="J311" s="105"/>
      <c r="K311" s="105"/>
      <c r="L311" s="105"/>
    </row>
    <row r="312" spans="1:12" x14ac:dyDescent="0.25">
      <c r="A312" s="105"/>
      <c r="B312" s="211">
        <v>2018</v>
      </c>
      <c r="C312" s="527">
        <f t="shared" si="125"/>
        <v>18039</v>
      </c>
      <c r="D312" s="525">
        <f t="shared" si="126"/>
        <v>5087650259.6290007</v>
      </c>
      <c r="E312" s="527">
        <f t="shared" si="127"/>
        <v>19025</v>
      </c>
      <c r="F312" s="525">
        <f t="shared" si="128"/>
        <v>5201173892.1590014</v>
      </c>
      <c r="G312" s="520">
        <f t="shared" ref="G312:H314" si="132">(C312-E312)/C312</f>
        <v>-5.4659349187870722E-2</v>
      </c>
      <c r="H312" s="520">
        <f t="shared" si="132"/>
        <v>-2.2313568491690899E-2</v>
      </c>
      <c r="I312" s="105"/>
      <c r="J312" s="105"/>
      <c r="K312" s="105"/>
      <c r="L312" s="105"/>
    </row>
    <row r="313" spans="1:12" x14ac:dyDescent="0.25">
      <c r="A313" s="105"/>
      <c r="B313" s="210">
        <v>2019</v>
      </c>
      <c r="C313" s="527">
        <f t="shared" si="125"/>
        <v>3092</v>
      </c>
      <c r="D313" s="525">
        <f t="shared" si="126"/>
        <v>766052319.63999999</v>
      </c>
      <c r="E313" s="527">
        <f t="shared" si="127"/>
        <v>3245</v>
      </c>
      <c r="F313" s="525">
        <f t="shared" si="128"/>
        <v>748014291.34000003</v>
      </c>
      <c r="G313" s="521">
        <f t="shared" si="132"/>
        <v>-4.9482535575679172E-2</v>
      </c>
      <c r="H313" s="521">
        <f t="shared" si="132"/>
        <v>2.3546731518908234E-2</v>
      </c>
      <c r="I313" s="105"/>
      <c r="J313" s="105"/>
      <c r="K313" s="105"/>
      <c r="L313" s="105"/>
    </row>
    <row r="314" spans="1:12" x14ac:dyDescent="0.25">
      <c r="A314" s="105"/>
      <c r="B314" s="211">
        <v>2020</v>
      </c>
      <c r="C314" s="527">
        <f t="shared" si="125"/>
        <v>3003</v>
      </c>
      <c r="D314" s="525">
        <f t="shared" si="126"/>
        <v>740970275.49999988</v>
      </c>
      <c r="E314" s="527">
        <f t="shared" si="127"/>
        <v>3375</v>
      </c>
      <c r="F314" s="525">
        <f t="shared" si="128"/>
        <v>757379476.95000005</v>
      </c>
      <c r="G314" s="521">
        <f t="shared" si="132"/>
        <v>-0.12387612387612387</v>
      </c>
      <c r="H314" s="521">
        <f t="shared" si="132"/>
        <v>-2.2145559670294992E-2</v>
      </c>
      <c r="I314" s="105"/>
      <c r="J314" s="105"/>
      <c r="K314" s="105"/>
      <c r="L314" s="105"/>
    </row>
    <row r="315" spans="1:12" x14ac:dyDescent="0.25">
      <c r="A315" s="105"/>
      <c r="B315" s="211">
        <v>2021</v>
      </c>
      <c r="C315" s="527">
        <f t="shared" si="125"/>
        <v>2813</v>
      </c>
      <c r="D315" s="525">
        <f t="shared" si="126"/>
        <v>883192038.35000002</v>
      </c>
      <c r="E315" s="527">
        <f t="shared" si="127"/>
        <v>3082</v>
      </c>
      <c r="F315" s="525">
        <f t="shared" si="128"/>
        <v>757607061.6400001</v>
      </c>
      <c r="G315" s="521">
        <f t="shared" ref="G315:H317" si="133">(C315-E315)/C315</f>
        <v>-9.562744400995378E-2</v>
      </c>
      <c r="H315" s="521">
        <f t="shared" si="133"/>
        <v>0.14219441668045457</v>
      </c>
      <c r="I315" s="105"/>
      <c r="J315" s="105"/>
      <c r="K315" s="105"/>
      <c r="L315" s="105"/>
    </row>
    <row r="316" spans="1:12" x14ac:dyDescent="0.25">
      <c r="A316" s="105"/>
      <c r="B316" s="211">
        <v>2022</v>
      </c>
      <c r="C316" s="527">
        <f t="shared" si="125"/>
        <v>2414</v>
      </c>
      <c r="D316" s="525">
        <f t="shared" si="126"/>
        <v>819749009.5</v>
      </c>
      <c r="E316" s="527">
        <f t="shared" si="127"/>
        <v>2446</v>
      </c>
      <c r="F316" s="525">
        <f t="shared" si="128"/>
        <v>737067754.33999991</v>
      </c>
      <c r="G316" s="521">
        <f t="shared" si="133"/>
        <v>-1.3256006628003313E-2</v>
      </c>
      <c r="H316" s="521">
        <f t="shared" si="133"/>
        <v>0.10086167131867707</v>
      </c>
      <c r="I316" s="105"/>
      <c r="J316" s="105"/>
      <c r="K316" s="105"/>
      <c r="L316" s="105"/>
    </row>
    <row r="317" spans="1:12" x14ac:dyDescent="0.25">
      <c r="A317" s="105"/>
      <c r="B317" s="211">
        <v>2023</v>
      </c>
      <c r="C317" s="527">
        <f t="shared" si="125"/>
        <v>2254</v>
      </c>
      <c r="D317" s="525">
        <f t="shared" si="126"/>
        <v>710847604.87900007</v>
      </c>
      <c r="E317" s="527">
        <f t="shared" si="127"/>
        <v>2112</v>
      </c>
      <c r="F317" s="525">
        <f t="shared" si="128"/>
        <v>877444923.33999991</v>
      </c>
      <c r="G317" s="521">
        <f t="shared" si="133"/>
        <v>6.2999112688553682E-2</v>
      </c>
      <c r="H317" s="521">
        <f t="shared" si="133"/>
        <v>-0.23436432410763755</v>
      </c>
      <c r="I317" s="105"/>
      <c r="J317" s="105"/>
      <c r="K317" s="105"/>
      <c r="L317" s="105"/>
    </row>
    <row r="318" spans="1:12" ht="13" x14ac:dyDescent="0.3">
      <c r="A318" s="105"/>
      <c r="B318" s="531">
        <v>2024</v>
      </c>
      <c r="C318" s="527">
        <f t="shared" si="125"/>
        <v>1327</v>
      </c>
      <c r="D318" s="525">
        <f t="shared" si="126"/>
        <v>370328448.38000005</v>
      </c>
      <c r="E318" s="527">
        <f t="shared" si="127"/>
        <v>1750</v>
      </c>
      <c r="F318" s="525">
        <f t="shared" si="128"/>
        <v>445891618.14899999</v>
      </c>
      <c r="G318" s="521">
        <f t="shared" ref="G318" si="134">(C318-E318)/C318</f>
        <v>-0.31876412961567446</v>
      </c>
      <c r="H318" s="521">
        <f t="shared" ref="H318" si="135">(D318-F318)/D318</f>
        <v>-0.20404365394975904</v>
      </c>
      <c r="I318" s="105"/>
      <c r="J318" s="105"/>
      <c r="K318" s="105"/>
      <c r="L318" s="105"/>
    </row>
    <row r="319" spans="1:12" ht="13" x14ac:dyDescent="0.3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ht="13" x14ac:dyDescent="0.3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ht="13" x14ac:dyDescent="0.3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ht="13" x14ac:dyDescent="0.3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5">
      <c r="B323" s="120" t="s">
        <v>162</v>
      </c>
      <c r="C323" s="120">
        <f t="shared" ref="C323:C340" si="136">SUM(C277,I277)</f>
        <v>987</v>
      </c>
      <c r="D323" s="115">
        <f t="shared" ref="D323:D340" si="137">SUM(D277,J277)</f>
        <v>363334556</v>
      </c>
      <c r="E323" s="120">
        <f t="shared" ref="E323:E340" si="138">SUM(E277,K277)</f>
        <v>2229</v>
      </c>
      <c r="F323" s="115">
        <f t="shared" ref="F323:F340" si="139">SUM(F277,L277)</f>
        <v>455750474</v>
      </c>
      <c r="G323" s="520">
        <f t="shared" ref="G323:H325" si="140">(C323-E323)/C323</f>
        <v>-1.2583586626139818</v>
      </c>
      <c r="H323" s="520">
        <f t="shared" si="140"/>
        <v>-0.25435488167549908</v>
      </c>
      <c r="I323" s="105"/>
      <c r="J323" s="105"/>
      <c r="K323" s="105"/>
      <c r="L323" s="105"/>
    </row>
    <row r="324" spans="1:12" hidden="1" x14ac:dyDescent="0.25">
      <c r="B324" s="120" t="s">
        <v>141</v>
      </c>
      <c r="C324" s="120">
        <f t="shared" si="136"/>
        <v>875</v>
      </c>
      <c r="D324" s="115">
        <f t="shared" si="137"/>
        <v>239068245</v>
      </c>
      <c r="E324" s="120">
        <f t="shared" si="138"/>
        <v>987</v>
      </c>
      <c r="F324" s="115">
        <f t="shared" si="139"/>
        <v>363334556</v>
      </c>
      <c r="G324" s="520">
        <f t="shared" si="140"/>
        <v>-0.128</v>
      </c>
      <c r="H324" s="520">
        <f t="shared" si="140"/>
        <v>-0.51979429974064517</v>
      </c>
      <c r="I324" s="105"/>
      <c r="J324" s="105"/>
      <c r="K324" s="105"/>
      <c r="L324" s="105"/>
    </row>
    <row r="325" spans="1:12" hidden="1" x14ac:dyDescent="0.25">
      <c r="B325" s="210" t="s">
        <v>302</v>
      </c>
      <c r="C325" s="120">
        <f t="shared" si="136"/>
        <v>604</v>
      </c>
      <c r="D325" s="115">
        <f t="shared" si="137"/>
        <v>161122222</v>
      </c>
      <c r="E325" s="120">
        <f t="shared" si="138"/>
        <v>875</v>
      </c>
      <c r="F325" s="115">
        <f t="shared" si="139"/>
        <v>239068245</v>
      </c>
      <c r="G325" s="520">
        <f t="shared" si="140"/>
        <v>-0.44867549668874174</v>
      </c>
      <c r="H325" s="520">
        <f t="shared" si="140"/>
        <v>-0.4837695386301214</v>
      </c>
      <c r="I325" s="105"/>
      <c r="J325" s="105"/>
      <c r="K325" s="105"/>
      <c r="L325" s="105"/>
    </row>
    <row r="326" spans="1:12" hidden="1" x14ac:dyDescent="0.25">
      <c r="B326" s="120" t="s">
        <v>192</v>
      </c>
      <c r="C326" s="120">
        <f t="shared" si="136"/>
        <v>592</v>
      </c>
      <c r="D326" s="115">
        <f t="shared" si="137"/>
        <v>152673982</v>
      </c>
      <c r="E326" s="120">
        <f t="shared" si="138"/>
        <v>604</v>
      </c>
      <c r="F326" s="115">
        <f t="shared" si="139"/>
        <v>161122222</v>
      </c>
      <c r="G326" s="520">
        <f t="shared" ref="G326:H328" si="141">(C326-E326)/C326</f>
        <v>-2.0270270270270271E-2</v>
      </c>
      <c r="H326" s="520">
        <f t="shared" si="141"/>
        <v>-5.5335165097089037E-2</v>
      </c>
      <c r="I326" s="105"/>
      <c r="J326" s="105"/>
      <c r="K326" s="105"/>
      <c r="L326" s="105"/>
    </row>
    <row r="327" spans="1:12" hidden="1" x14ac:dyDescent="0.25">
      <c r="B327" s="210" t="s">
        <v>196</v>
      </c>
      <c r="C327" s="526">
        <f t="shared" si="136"/>
        <v>572</v>
      </c>
      <c r="D327" s="123">
        <f t="shared" si="137"/>
        <v>181853056</v>
      </c>
      <c r="E327" s="526">
        <f t="shared" si="138"/>
        <v>592</v>
      </c>
      <c r="F327" s="123">
        <f t="shared" si="139"/>
        <v>152673982</v>
      </c>
      <c r="G327" s="520">
        <f t="shared" si="141"/>
        <v>-3.4965034965034968E-2</v>
      </c>
      <c r="H327" s="520">
        <f t="shared" si="141"/>
        <v>0.16045413061411518</v>
      </c>
    </row>
    <row r="328" spans="1:12" hidden="1" x14ac:dyDescent="0.25">
      <c r="B328" s="211" t="s">
        <v>234</v>
      </c>
      <c r="C328" s="526">
        <f t="shared" si="136"/>
        <v>983</v>
      </c>
      <c r="D328" s="123">
        <f t="shared" si="137"/>
        <v>292539208.37</v>
      </c>
      <c r="E328" s="526">
        <f t="shared" si="138"/>
        <v>572</v>
      </c>
      <c r="F328" s="123">
        <f t="shared" si="139"/>
        <v>181853056</v>
      </c>
      <c r="G328" s="520">
        <f t="shared" si="141"/>
        <v>0.41810783316378436</v>
      </c>
      <c r="H328" s="520">
        <f t="shared" si="141"/>
        <v>0.3783634781359137</v>
      </c>
    </row>
    <row r="329" spans="1:12" hidden="1" x14ac:dyDescent="0.25">
      <c r="B329" s="211" t="s">
        <v>270</v>
      </c>
      <c r="C329" s="65">
        <f t="shared" si="136"/>
        <v>1354</v>
      </c>
      <c r="D329" s="66">
        <f t="shared" si="137"/>
        <v>322088140.10000002</v>
      </c>
      <c r="E329" s="65">
        <f t="shared" si="138"/>
        <v>983</v>
      </c>
      <c r="F329" s="66">
        <f t="shared" si="139"/>
        <v>292539208.37</v>
      </c>
      <c r="G329" s="520">
        <f t="shared" ref="G329:H331" si="142">(C329-E329)/C329</f>
        <v>0.27400295420974891</v>
      </c>
      <c r="H329" s="520">
        <f t="shared" si="142"/>
        <v>9.1741756529209184E-2</v>
      </c>
    </row>
    <row r="330" spans="1:12" hidden="1" x14ac:dyDescent="0.25">
      <c r="B330" s="210" t="s">
        <v>285</v>
      </c>
      <c r="C330" s="65">
        <f t="shared" si="136"/>
        <v>1423</v>
      </c>
      <c r="D330" s="66">
        <f t="shared" si="137"/>
        <v>317747439.63999999</v>
      </c>
      <c r="E330" s="65">
        <f t="shared" si="138"/>
        <v>1354</v>
      </c>
      <c r="F330" s="66">
        <f t="shared" si="139"/>
        <v>322088140.10000002</v>
      </c>
      <c r="G330" s="520">
        <f t="shared" si="142"/>
        <v>4.8489107519325371E-2</v>
      </c>
      <c r="H330" s="520">
        <f t="shared" si="142"/>
        <v>-1.366085109896698E-2</v>
      </c>
    </row>
    <row r="331" spans="1:12" hidden="1" x14ac:dyDescent="0.25">
      <c r="B331" s="210" t="s">
        <v>304</v>
      </c>
      <c r="C331" s="65">
        <f t="shared" si="136"/>
        <v>1508</v>
      </c>
      <c r="D331" s="66">
        <f t="shared" si="137"/>
        <v>375393188.15999997</v>
      </c>
      <c r="E331" s="65">
        <f t="shared" si="138"/>
        <v>1423</v>
      </c>
      <c r="F331" s="66">
        <f t="shared" si="139"/>
        <v>317747439.63999999</v>
      </c>
      <c r="G331" s="520">
        <f t="shared" si="142"/>
        <v>5.636604774535809E-2</v>
      </c>
      <c r="H331" s="520">
        <f t="shared" si="142"/>
        <v>0.15356098708810409</v>
      </c>
    </row>
    <row r="332" spans="1:12" hidden="1" x14ac:dyDescent="0.25">
      <c r="B332" s="211" t="s">
        <v>347</v>
      </c>
      <c r="C332" s="65">
        <f t="shared" si="136"/>
        <v>1622</v>
      </c>
      <c r="D332" s="66">
        <f t="shared" si="137"/>
        <v>431685187.31000006</v>
      </c>
      <c r="E332" s="65">
        <f t="shared" si="138"/>
        <v>1508</v>
      </c>
      <c r="F332" s="66">
        <f t="shared" si="139"/>
        <v>375393188.15999997</v>
      </c>
      <c r="G332" s="520">
        <f t="shared" ref="G332:H334" si="143">(C332-E332)/C332</f>
        <v>7.0283600493218246E-2</v>
      </c>
      <c r="H332" s="520">
        <f t="shared" si="143"/>
        <v>0.1304005808046777</v>
      </c>
    </row>
    <row r="333" spans="1:12" x14ac:dyDescent="0.25">
      <c r="B333" s="211" t="s">
        <v>369</v>
      </c>
      <c r="C333" s="65">
        <f t="shared" si="136"/>
        <v>2261</v>
      </c>
      <c r="D333" s="66">
        <f t="shared" si="137"/>
        <v>588639228.46000004</v>
      </c>
      <c r="E333" s="65">
        <f t="shared" si="138"/>
        <v>1622</v>
      </c>
      <c r="F333" s="66">
        <f t="shared" si="139"/>
        <v>431685187.31000006</v>
      </c>
      <c r="G333" s="520">
        <f t="shared" si="143"/>
        <v>0.28261831048208758</v>
      </c>
      <c r="H333" s="520">
        <f t="shared" si="143"/>
        <v>0.26663877220793403</v>
      </c>
    </row>
    <row r="334" spans="1:12" x14ac:dyDescent="0.25">
      <c r="B334" s="211" t="s">
        <v>394</v>
      </c>
      <c r="C334" s="65">
        <f t="shared" si="136"/>
        <v>3123</v>
      </c>
      <c r="D334" s="101">
        <f t="shared" si="137"/>
        <v>685497171.04999995</v>
      </c>
      <c r="E334" s="65">
        <f t="shared" si="138"/>
        <v>2261</v>
      </c>
      <c r="F334" s="101">
        <f t="shared" si="139"/>
        <v>588639228.46000004</v>
      </c>
      <c r="G334" s="533">
        <f t="shared" si="143"/>
        <v>0.27601665065642011</v>
      </c>
      <c r="H334" s="533">
        <f t="shared" si="143"/>
        <v>0.14129590417074839</v>
      </c>
    </row>
    <row r="335" spans="1:12" x14ac:dyDescent="0.25">
      <c r="B335" s="211" t="s">
        <v>419</v>
      </c>
      <c r="C335" s="65">
        <f t="shared" si="136"/>
        <v>3011</v>
      </c>
      <c r="D335" s="101">
        <f t="shared" si="137"/>
        <v>689011208.46000004</v>
      </c>
      <c r="E335" s="65">
        <f t="shared" si="138"/>
        <v>2339</v>
      </c>
      <c r="F335" s="101">
        <f t="shared" si="139"/>
        <v>596981384.50999999</v>
      </c>
      <c r="G335" s="521">
        <f t="shared" ref="G335:H337" si="144">(C335-E335)/C335</f>
        <v>0.22318166722019261</v>
      </c>
      <c r="H335" s="521">
        <f t="shared" si="144"/>
        <v>0.13356796351062955</v>
      </c>
    </row>
    <row r="336" spans="1:12" x14ac:dyDescent="0.25">
      <c r="B336" s="532" t="s">
        <v>535</v>
      </c>
      <c r="C336" s="65">
        <f t="shared" si="136"/>
        <v>3044</v>
      </c>
      <c r="D336" s="101">
        <f t="shared" si="137"/>
        <v>688221074.01999998</v>
      </c>
      <c r="E336" s="65">
        <f t="shared" si="138"/>
        <v>2383</v>
      </c>
      <c r="F336" s="101">
        <f t="shared" si="139"/>
        <v>609036112.06999993</v>
      </c>
      <c r="G336" s="534">
        <f t="shared" si="144"/>
        <v>0.21714848883048621</v>
      </c>
      <c r="H336" s="534">
        <f t="shared" si="144"/>
        <v>0.11505745019906045</v>
      </c>
    </row>
    <row r="337" spans="2:8" x14ac:dyDescent="0.25">
      <c r="B337" s="211" t="s">
        <v>545</v>
      </c>
      <c r="C337" s="65">
        <f t="shared" si="136"/>
        <v>2630</v>
      </c>
      <c r="D337" s="65">
        <f t="shared" si="137"/>
        <v>851303442.13999987</v>
      </c>
      <c r="E337" s="65">
        <f t="shared" si="138"/>
        <v>2594</v>
      </c>
      <c r="F337" s="65">
        <f t="shared" si="139"/>
        <v>695905760.70000005</v>
      </c>
      <c r="G337" s="535">
        <f t="shared" si="144"/>
        <v>1.3688212927756654E-2</v>
      </c>
      <c r="H337" s="535">
        <f>(D337-F337)/D337</f>
        <v>0.18254088230791404</v>
      </c>
    </row>
    <row r="338" spans="2:8" x14ac:dyDescent="0.25">
      <c r="B338" s="210" t="s">
        <v>577</v>
      </c>
      <c r="C338" s="65">
        <f t="shared" si="136"/>
        <v>2557</v>
      </c>
      <c r="D338" s="65">
        <f t="shared" si="137"/>
        <v>897510916.94000006</v>
      </c>
      <c r="E338" s="65">
        <f t="shared" si="138"/>
        <v>2813</v>
      </c>
      <c r="F338" s="65">
        <f t="shared" si="139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5">
      <c r="B339" s="211" t="s">
        <v>599</v>
      </c>
      <c r="C339" s="65">
        <f t="shared" si="136"/>
        <v>2459</v>
      </c>
      <c r="D339" s="65">
        <f t="shared" si="137"/>
        <v>773917075.98900008</v>
      </c>
      <c r="E339" s="65">
        <f t="shared" si="138"/>
        <v>2625</v>
      </c>
      <c r="F339" s="65">
        <f t="shared" si="139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ht="13" x14ac:dyDescent="0.3">
      <c r="B340" s="531" t="s">
        <v>626</v>
      </c>
      <c r="C340" s="65">
        <f t="shared" si="136"/>
        <v>1727</v>
      </c>
      <c r="D340" s="65">
        <f t="shared" si="137"/>
        <v>473518556.80000001</v>
      </c>
      <c r="E340" s="65">
        <f t="shared" si="138"/>
        <v>2422</v>
      </c>
      <c r="F340" s="65">
        <f t="shared" si="139"/>
        <v>710847604.87900007</v>
      </c>
      <c r="G340" s="576">
        <f>(C340-E340)/C340</f>
        <v>-0.40243196294151706</v>
      </c>
      <c r="H340" s="576">
        <f>(D340-F340)/D340</f>
        <v>-0.50120326789904601</v>
      </c>
    </row>
    <row r="341" spans="2:8" ht="13" x14ac:dyDescent="0.3">
      <c r="B341" s="531" t="s">
        <v>659</v>
      </c>
      <c r="C341" s="65">
        <f t="shared" ref="C341" si="145">SUM(C295,I295)</f>
        <v>1620</v>
      </c>
      <c r="D341" s="65">
        <f t="shared" ref="D341" si="146">SUM(D295,J295)</f>
        <v>476285217.69000006</v>
      </c>
      <c r="E341" s="65">
        <f t="shared" ref="E341" si="147">SUM(E295,K295)</f>
        <v>2442</v>
      </c>
      <c r="F341" s="65">
        <f t="shared" ref="F341" si="148">SUM(F295,L295)</f>
        <v>710697489.47899997</v>
      </c>
      <c r="G341" s="576">
        <f>(C341-E341)/C341</f>
        <v>-0.50740740740740742</v>
      </c>
      <c r="H341" s="576">
        <f>(D341-F341)/D341</f>
        <v>-0.49216785044454586</v>
      </c>
    </row>
  </sheetData>
  <mergeCells count="49"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  <mergeCell ref="G298:H298"/>
    <mergeCell ref="A44:A55"/>
    <mergeCell ref="C249:F249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08984375" defaultRowHeight="10.5" x14ac:dyDescent="0.25"/>
  <cols>
    <col min="1" max="1" width="2.54296875" style="315" customWidth="1"/>
    <col min="2" max="2" width="15.453125" style="177" customWidth="1"/>
    <col min="3" max="3" width="5.08984375" style="390" customWidth="1"/>
    <col min="4" max="4" width="11.54296875" style="391" customWidth="1"/>
    <col min="5" max="5" width="12.08984375" style="392" customWidth="1"/>
    <col min="6" max="6" width="12.453125" style="393" hidden="1" customWidth="1"/>
    <col min="7" max="7" width="3.54296875" style="390" customWidth="1"/>
    <col min="8" max="8" width="4.453125" style="390" bestFit="1" customWidth="1"/>
    <col min="9" max="9" width="10.54296875" style="394" customWidth="1"/>
    <col min="10" max="10" width="18.90625" style="395" customWidth="1"/>
    <col min="11" max="11" width="17.54296875" style="394" customWidth="1"/>
    <col min="12" max="12" width="3.90625" style="390" customWidth="1"/>
    <col min="13" max="13" width="11.08984375" style="394" customWidth="1"/>
    <col min="14" max="14" width="8.453125" style="396" customWidth="1"/>
    <col min="15" max="15" width="3.54296875" style="390" customWidth="1"/>
    <col min="16" max="16" width="11.453125" style="394" customWidth="1"/>
    <col min="17" max="17" width="9.54296875" style="396" customWidth="1"/>
    <col min="18" max="18" width="6" style="397" customWidth="1"/>
    <col min="19" max="19" width="8.453125" style="398" customWidth="1"/>
    <col min="20" max="20" width="3.54296875" style="397" customWidth="1"/>
    <col min="21" max="21" width="9" style="398" customWidth="1"/>
    <col min="22" max="22" width="6.453125" style="397" customWidth="1"/>
    <col min="23" max="23" width="8.90625" style="398" customWidth="1"/>
    <col min="24" max="24" width="6" style="397" customWidth="1"/>
    <col min="25" max="25" width="7.90625" style="398" customWidth="1"/>
    <col min="26" max="26" width="11" style="518" customWidth="1"/>
    <col min="27" max="36" width="9.08984375" style="518"/>
    <col min="37" max="16384" width="9.08984375" style="315"/>
  </cols>
  <sheetData>
    <row r="1" spans="1:36" ht="84" x14ac:dyDescent="0.25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5">
      <c r="A2" s="626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5">
      <c r="A3" s="627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5">
      <c r="A4" s="627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5">
      <c r="A5" s="627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5">
      <c r="A6" s="627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5">
      <c r="A7" s="627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5">
      <c r="A8" s="627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5">
      <c r="A9" s="627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5">
      <c r="A10" s="627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5">
      <c r="A11" s="627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5">
      <c r="A12" s="627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5">
      <c r="A13" s="628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5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5">
      <c r="A15" s="626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5">
      <c r="A16" s="627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5">
      <c r="A17" s="627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5">
      <c r="A18" s="627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5">
      <c r="A19" s="627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5">
      <c r="A20" s="627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5">
      <c r="A21" s="627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5">
      <c r="A22" s="627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5">
      <c r="A23" s="627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5">
      <c r="A24" s="627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5">
      <c r="A25" s="627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5">
      <c r="A26" s="628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5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5">
      <c r="A28" s="626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5">
      <c r="A29" s="627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5">
      <c r="A30" s="627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5">
      <c r="A31" s="627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5">
      <c r="A32" s="627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5">
      <c r="A33" s="627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5">
      <c r="A34" s="627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5">
      <c r="A35" s="627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5">
      <c r="A36" s="627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5">
      <c r="A37" s="627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5">
      <c r="A38" s="627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5">
      <c r="A39" s="628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5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5">
      <c r="A41" s="626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5">
      <c r="A42" s="627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5">
      <c r="A43" s="627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5">
      <c r="A44" s="627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5">
      <c r="A45" s="627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5">
      <c r="A46" s="627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5">
      <c r="A47" s="627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5">
      <c r="A48" s="627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5">
      <c r="A49" s="627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5">
      <c r="A50" s="627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5">
      <c r="A51" s="627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5">
      <c r="A52" s="628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5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5">
      <c r="A54" s="626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5">
      <c r="A55" s="627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5">
      <c r="A56" s="627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5">
      <c r="A57" s="627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5">
      <c r="A58" s="627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5">
      <c r="A59" s="627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5">
      <c r="A60" s="627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5">
      <c r="A61" s="627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5">
      <c r="A62" s="627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5">
      <c r="A63" s="627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0.5" hidden="1" x14ac:dyDescent="0.25">
      <c r="A64" s="627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0.5" hidden="1" x14ac:dyDescent="0.25">
      <c r="A65" s="628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5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5">
      <c r="A67" s="632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5">
      <c r="A68" s="633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5">
      <c r="A69" s="633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5">
      <c r="A70" s="633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5">
      <c r="A71" s="633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5">
      <c r="A72" s="633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5">
      <c r="A73" s="633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5">
      <c r="A74" s="633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5">
      <c r="A75" s="633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5">
      <c r="A76" s="633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5">
      <c r="A77" s="633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5">
      <c r="A78" s="634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5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5">
      <c r="A80" s="635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5">
      <c r="A81" s="636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5">
      <c r="A82" s="636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5">
      <c r="A83" s="636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5">
      <c r="A84" s="636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5">
      <c r="A85" s="636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5">
      <c r="A86" s="636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5">
      <c r="A87" s="636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5">
      <c r="A88" s="636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5">
      <c r="A89" s="636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5">
      <c r="A90" s="636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5">
      <c r="A91" s="637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5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5">
      <c r="A93" s="632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5">
      <c r="A94" s="633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5">
      <c r="A95" s="633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5">
      <c r="A96" s="633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5">
      <c r="A97" s="633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5">
      <c r="A98" s="633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5">
      <c r="A99" s="633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5">
      <c r="A100" s="633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5">
      <c r="A101" s="633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5">
      <c r="A102" s="633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5">
      <c r="A103" s="633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5">
      <c r="A104" s="634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5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5">
      <c r="A106" s="629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5">
      <c r="A107" s="630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5">
      <c r="A108" s="630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5">
      <c r="A109" s="630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5">
      <c r="A110" s="630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5">
      <c r="A111" s="630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5">
      <c r="A112" s="630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5">
      <c r="A113" s="630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5">
      <c r="A114" s="630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5">
      <c r="A115" s="630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5">
      <c r="A116" s="630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5">
      <c r="A117" s="631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5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5">
      <c r="A119" s="629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5">
      <c r="A120" s="630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5">
      <c r="A121" s="630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5">
      <c r="A122" s="630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5">
      <c r="A123" s="630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5">
      <c r="A124" s="630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5">
      <c r="A125" s="630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5">
      <c r="A126" s="630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5">
      <c r="A127" s="630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5">
      <c r="A128" s="630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5">
      <c r="A129" s="630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5">
      <c r="A130" s="631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0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5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14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ht="10" x14ac:dyDescent="0.2">
      <c r="B132" s="389"/>
    </row>
    <row r="133" spans="1:36" ht="10" x14ac:dyDescent="0.2">
      <c r="B133" s="389"/>
    </row>
    <row r="134" spans="1:36" ht="10" x14ac:dyDescent="0.2">
      <c r="B134" s="389"/>
    </row>
    <row r="135" spans="1:36" ht="10" x14ac:dyDescent="0.2">
      <c r="B135" s="389"/>
    </row>
    <row r="136" spans="1:36" ht="10" x14ac:dyDescent="0.2">
      <c r="B136" s="389"/>
    </row>
    <row r="137" spans="1:36" ht="10" x14ac:dyDescent="0.2">
      <c r="B137" s="389"/>
    </row>
    <row r="138" spans="1:36" ht="10" x14ac:dyDescent="0.2">
      <c r="B138" s="389"/>
    </row>
    <row r="139" spans="1:36" ht="10" x14ac:dyDescent="0.2">
      <c r="B139" s="389"/>
    </row>
    <row r="202" spans="4:4" x14ac:dyDescent="0.25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08984375" defaultRowHeight="11.5" x14ac:dyDescent="0.25"/>
  <cols>
    <col min="1" max="1" width="28.453125" style="227" customWidth="1"/>
    <col min="2" max="2" width="16" style="238" customWidth="1"/>
    <col min="3" max="3" width="6.453125" style="234" customWidth="1"/>
    <col min="4" max="4" width="11.54296875" style="235" customWidth="1"/>
    <col min="5" max="5" width="12.453125" style="236" hidden="1" customWidth="1"/>
    <col min="6" max="6" width="6.54296875" style="234" customWidth="1"/>
    <col min="7" max="7" width="14" style="237" customWidth="1"/>
    <col min="8" max="8" width="7.54296875" style="234" customWidth="1"/>
    <col min="9" max="9" width="13.08984375" style="237" customWidth="1"/>
    <col min="10" max="10" width="11.90625" style="227" customWidth="1"/>
    <col min="11" max="11" width="11.453125" style="227" customWidth="1"/>
    <col min="12" max="16384" width="9.08984375" style="227"/>
  </cols>
  <sheetData>
    <row r="1" spans="1:9" ht="97.5" x14ac:dyDescent="0.25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5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5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5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5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5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5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5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5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5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5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5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5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5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5">
      <c r="B15" s="263"/>
      <c r="C15" s="231"/>
      <c r="D15" s="228"/>
      <c r="E15" s="229"/>
      <c r="F15" s="232"/>
      <c r="G15" s="228"/>
      <c r="H15" s="232"/>
      <c r="I15" s="230"/>
    </row>
    <row r="16" spans="1:9" x14ac:dyDescent="0.25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5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5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5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5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5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5">
      <c r="B22" s="263"/>
      <c r="C22" s="231"/>
      <c r="D22" s="228"/>
      <c r="E22" s="229"/>
      <c r="F22" s="232"/>
      <c r="G22" s="228"/>
      <c r="H22" s="232"/>
      <c r="I22" s="230"/>
    </row>
    <row r="23" spans="1:9" x14ac:dyDescent="0.25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5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5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5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5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5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5">
      <c r="B34" s="233"/>
    </row>
    <row r="35" spans="2:2" x14ac:dyDescent="0.25">
      <c r="B35" s="233"/>
    </row>
    <row r="36" spans="2:2" x14ac:dyDescent="0.25">
      <c r="B36" s="233"/>
    </row>
    <row r="37" spans="2:2" x14ac:dyDescent="0.25">
      <c r="B37" s="233"/>
    </row>
    <row r="38" spans="2:2" x14ac:dyDescent="0.25">
      <c r="B38" s="233"/>
    </row>
    <row r="39" spans="2:2" x14ac:dyDescent="0.25">
      <c r="B39" s="233"/>
    </row>
    <row r="40" spans="2:2" x14ac:dyDescent="0.25">
      <c r="B40" s="233"/>
    </row>
    <row r="41" spans="2:2" x14ac:dyDescent="0.25">
      <c r="B41" s="233"/>
    </row>
    <row r="42" spans="2:2" x14ac:dyDescent="0.25">
      <c r="B42" s="233"/>
    </row>
    <row r="43" spans="2:2" x14ac:dyDescent="0.25">
      <c r="B43" s="233"/>
    </row>
    <row r="44" spans="2:2" x14ac:dyDescent="0.25">
      <c r="B44" s="233"/>
    </row>
    <row r="45" spans="2:2" x14ac:dyDescent="0.25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Todd Smith</cp:lastModifiedBy>
  <cp:lastPrinted>2022-10-03T14:06:28Z</cp:lastPrinted>
  <dcterms:created xsi:type="dcterms:W3CDTF">2005-08-04T16:28:51Z</dcterms:created>
  <dcterms:modified xsi:type="dcterms:W3CDTF">2025-01-02T18:15:08Z</dcterms:modified>
</cp:coreProperties>
</file>